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filterPrivacy="1"/>
  <xr:revisionPtr revIDLastSave="0" documentId="13_ncr:1_{3469C8DF-CA40-430B-9F39-913A3EC5A03A}" xr6:coauthVersionLast="47" xr6:coauthVersionMax="47" xr10:uidLastSave="{00000000-0000-0000-0000-000000000000}"/>
  <bookViews>
    <workbookView xWindow="-108" yWindow="-108" windowWidth="23256" windowHeight="12456" tabRatio="866" firstSheet="1" activeTab="8" xr2:uid="{00000000-000D-0000-FFFF-FFFF00000000}"/>
  </bookViews>
  <sheets>
    <sheet name="AND 1" sheetId="1" r:id="rId1"/>
    <sheet name="AND 2" sheetId="2" r:id="rId2"/>
    <sheet name="AMB 1" sheetId="3" r:id="rId3"/>
    <sheet name="AMB 2" sheetId="4" r:id="rId4"/>
    <sheet name="AMB 3" sheetId="5" r:id="rId5"/>
    <sheet name="SAH 1" sheetId="6" r:id="rId6"/>
    <sheet name="SAH 2" sheetId="7" r:id="rId7"/>
    <sheet name="SAH 3" sheetId="8" r:id="rId8"/>
    <sheet name="carbon summary" sheetId="15" r:id="rId9"/>
    <sheet name="CRTQ DU SITE" sheetId="9" r:id="rId10"/>
    <sheet name="liste floristique" sheetId="10" r:id="rId11"/>
    <sheet name="ABONDANCE" sheetId="11" r:id="rId12"/>
    <sheet name="Jaccard" sheetId="12" r:id="rId13"/>
    <sheet name="regeneration" sheetId="14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" i="15" l="1"/>
  <c r="G6" i="15"/>
  <c r="G130" i="7"/>
  <c r="G129" i="7"/>
  <c r="G77" i="6"/>
  <c r="G76" i="6"/>
  <c r="G75" i="5"/>
  <c r="G76" i="5" s="1"/>
  <c r="G54" i="4"/>
  <c r="G53" i="4"/>
  <c r="G105" i="2"/>
  <c r="G104" i="2"/>
  <c r="G45" i="7"/>
  <c r="G101" i="2"/>
  <c r="G88" i="2"/>
  <c r="G74" i="2"/>
  <c r="G41" i="2"/>
  <c r="G102" i="2"/>
  <c r="G91" i="2"/>
  <c r="G90" i="2"/>
  <c r="G89" i="2"/>
  <c r="G71" i="2"/>
  <c r="G45" i="2"/>
  <c r="G34" i="2"/>
  <c r="G35" i="2"/>
  <c r="G36" i="2"/>
  <c r="G37" i="2"/>
  <c r="G33" i="2"/>
  <c r="G32" i="2"/>
  <c r="G91" i="8"/>
  <c r="G79" i="8"/>
  <c r="G65" i="8"/>
  <c r="G39" i="8"/>
  <c r="G33" i="8"/>
  <c r="G29" i="8"/>
  <c r="G81" i="7"/>
  <c r="G73" i="7"/>
  <c r="G72" i="7"/>
  <c r="G54" i="7"/>
  <c r="G41" i="7"/>
  <c r="G14" i="7"/>
  <c r="G74" i="6"/>
  <c r="G73" i="6"/>
  <c r="G70" i="6"/>
  <c r="G68" i="6"/>
  <c r="G67" i="6"/>
  <c r="G66" i="6"/>
  <c r="G65" i="6"/>
  <c r="G59" i="6"/>
  <c r="G56" i="6"/>
  <c r="G54" i="6"/>
  <c r="G52" i="6"/>
  <c r="G51" i="6"/>
  <c r="G49" i="6"/>
  <c r="G48" i="6"/>
  <c r="G46" i="6"/>
  <c r="G41" i="6"/>
  <c r="G38" i="6"/>
  <c r="G35" i="6"/>
  <c r="G32" i="6"/>
  <c r="G29" i="6"/>
  <c r="G26" i="6"/>
  <c r="G23" i="6"/>
  <c r="G19" i="6"/>
  <c r="G18" i="6"/>
  <c r="G16" i="6"/>
  <c r="G13" i="6"/>
  <c r="G12" i="6"/>
  <c r="G11" i="6"/>
  <c r="G10" i="6"/>
  <c r="G8" i="6"/>
  <c r="G7" i="6"/>
  <c r="G6" i="6"/>
  <c r="G6" i="4"/>
  <c r="G69" i="3"/>
  <c r="G85" i="2"/>
  <c r="G76" i="2"/>
  <c r="G67" i="2"/>
  <c r="G66" i="2"/>
  <c r="G65" i="2"/>
  <c r="G57" i="2"/>
  <c r="G56" i="2"/>
  <c r="G54" i="2"/>
  <c r="G53" i="2"/>
  <c r="G52" i="2"/>
  <c r="G51" i="2"/>
  <c r="G50" i="2"/>
  <c r="G49" i="2"/>
  <c r="G47" i="2"/>
  <c r="G42" i="2"/>
  <c r="G30" i="2"/>
  <c r="G9" i="2"/>
  <c r="G7" i="2"/>
  <c r="G6" i="2"/>
  <c r="H51" i="5"/>
  <c r="G52" i="5"/>
  <c r="G24" i="1"/>
  <c r="G118" i="8"/>
  <c r="G116" i="8"/>
  <c r="G113" i="8"/>
  <c r="G106" i="8"/>
  <c r="G103" i="8"/>
  <c r="G95" i="8"/>
  <c r="G94" i="8"/>
  <c r="G81" i="8"/>
  <c r="G54" i="8"/>
  <c r="G53" i="8"/>
  <c r="G40" i="8"/>
  <c r="G75" i="7"/>
  <c r="G69" i="7"/>
  <c r="G63" i="7"/>
  <c r="G61" i="7"/>
  <c r="G55" i="7"/>
  <c r="G47" i="7"/>
  <c r="G31" i="7"/>
  <c r="G32" i="4"/>
  <c r="G19" i="4"/>
  <c r="G18" i="4"/>
  <c r="G12" i="4"/>
  <c r="G11" i="4"/>
  <c r="G8" i="4"/>
  <c r="G77" i="3"/>
  <c r="G68" i="3"/>
  <c r="G67" i="3"/>
  <c r="G58" i="3"/>
  <c r="G57" i="3"/>
  <c r="G49" i="3"/>
  <c r="G48" i="3"/>
  <c r="G44" i="3"/>
  <c r="G35" i="3"/>
  <c r="G31" i="3"/>
  <c r="G19" i="3"/>
  <c r="G93" i="2"/>
  <c r="G94" i="2"/>
  <c r="G95" i="2"/>
  <c r="G96" i="2"/>
  <c r="G97" i="2"/>
  <c r="G98" i="2"/>
  <c r="G99" i="2"/>
  <c r="G100" i="2"/>
  <c r="G92" i="2"/>
  <c r="G86" i="2"/>
  <c r="G31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10" i="2"/>
  <c r="G8" i="2"/>
  <c r="G31" i="1"/>
  <c r="G30" i="1"/>
  <c r="G29" i="1"/>
  <c r="G26" i="1"/>
  <c r="G20" i="1"/>
  <c r="G19" i="1"/>
  <c r="G18" i="1"/>
  <c r="G17" i="1"/>
  <c r="G14" i="1"/>
  <c r="G34" i="1"/>
  <c r="G35" i="1"/>
  <c r="G36" i="1"/>
  <c r="G37" i="1"/>
  <c r="G33" i="1"/>
  <c r="G27" i="1"/>
  <c r="G23" i="1"/>
  <c r="G22" i="1"/>
  <c r="G21" i="1"/>
  <c r="G15" i="1"/>
  <c r="G12" i="1"/>
  <c r="G11" i="1"/>
  <c r="G9" i="1"/>
  <c r="G70" i="3"/>
  <c r="G55" i="8"/>
  <c r="G19" i="8"/>
  <c r="G82" i="7"/>
  <c r="G46" i="4"/>
  <c r="G7" i="8"/>
  <c r="G8" i="8"/>
  <c r="G9" i="8"/>
  <c r="G10" i="8"/>
  <c r="G11" i="8"/>
  <c r="G12" i="8"/>
  <c r="G13" i="8"/>
  <c r="G14" i="8"/>
  <c r="G15" i="8"/>
  <c r="G16" i="8"/>
  <c r="G17" i="8"/>
  <c r="G18" i="8"/>
  <c r="G20" i="8"/>
  <c r="G21" i="8"/>
  <c r="G22" i="8"/>
  <c r="G23" i="8"/>
  <c r="G24" i="8"/>
  <c r="G25" i="8"/>
  <c r="G26" i="8"/>
  <c r="G27" i="8"/>
  <c r="G28" i="8"/>
  <c r="G30" i="8"/>
  <c r="G31" i="8"/>
  <c r="G32" i="8"/>
  <c r="G34" i="8"/>
  <c r="G35" i="8"/>
  <c r="G36" i="8"/>
  <c r="G37" i="8"/>
  <c r="G38" i="8"/>
  <c r="G41" i="8"/>
  <c r="G42" i="8"/>
  <c r="G43" i="8"/>
  <c r="G44" i="8"/>
  <c r="G45" i="8"/>
  <c r="G46" i="8"/>
  <c r="G47" i="8"/>
  <c r="G48" i="8"/>
  <c r="G49" i="8"/>
  <c r="G50" i="8"/>
  <c r="G51" i="8"/>
  <c r="G52" i="8"/>
  <c r="G56" i="8"/>
  <c r="G57" i="8"/>
  <c r="G58" i="8"/>
  <c r="G59" i="8"/>
  <c r="G60" i="8"/>
  <c r="G61" i="8"/>
  <c r="G62" i="8"/>
  <c r="G63" i="8"/>
  <c r="G64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80" i="8"/>
  <c r="G82" i="8"/>
  <c r="G83" i="8"/>
  <c r="G84" i="8"/>
  <c r="G85" i="8"/>
  <c r="G86" i="8"/>
  <c r="G87" i="8"/>
  <c r="G88" i="8"/>
  <c r="G89" i="8"/>
  <c r="G90" i="8"/>
  <c r="G92" i="8"/>
  <c r="G93" i="8"/>
  <c r="G96" i="8"/>
  <c r="G97" i="8"/>
  <c r="G98" i="8"/>
  <c r="G99" i="8"/>
  <c r="G100" i="8"/>
  <c r="G101" i="8"/>
  <c r="G102" i="8"/>
  <c r="G104" i="8"/>
  <c r="G105" i="8"/>
  <c r="G107" i="8"/>
  <c r="G108" i="8"/>
  <c r="G109" i="8"/>
  <c r="G110" i="8"/>
  <c r="G111" i="8"/>
  <c r="G112" i="8"/>
  <c r="G114" i="8"/>
  <c r="G115" i="8"/>
  <c r="G117" i="8"/>
  <c r="G119" i="8"/>
  <c r="G120" i="8"/>
  <c r="G121" i="8"/>
  <c r="G122" i="8"/>
  <c r="G6" i="8"/>
  <c r="G7" i="7"/>
  <c r="G8" i="7"/>
  <c r="G9" i="7"/>
  <c r="G10" i="7"/>
  <c r="G11" i="7"/>
  <c r="G12" i="7"/>
  <c r="G13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2" i="7"/>
  <c r="G33" i="7"/>
  <c r="G34" i="7"/>
  <c r="G35" i="7"/>
  <c r="G36" i="7"/>
  <c r="G37" i="7"/>
  <c r="G38" i="7"/>
  <c r="G39" i="7"/>
  <c r="G40" i="7"/>
  <c r="G42" i="7"/>
  <c r="G43" i="7"/>
  <c r="G44" i="7"/>
  <c r="G46" i="7"/>
  <c r="G48" i="7"/>
  <c r="G49" i="7"/>
  <c r="G50" i="7"/>
  <c r="G51" i="7"/>
  <c r="G52" i="7"/>
  <c r="G53" i="7"/>
  <c r="G56" i="7"/>
  <c r="G57" i="7"/>
  <c r="G58" i="7"/>
  <c r="G59" i="7"/>
  <c r="G60" i="7"/>
  <c r="G62" i="7"/>
  <c r="G64" i="7"/>
  <c r="G65" i="7"/>
  <c r="G66" i="7"/>
  <c r="G67" i="7"/>
  <c r="G68" i="7"/>
  <c r="G70" i="7"/>
  <c r="G71" i="7"/>
  <c r="G74" i="7"/>
  <c r="G76" i="7"/>
  <c r="G77" i="7"/>
  <c r="G78" i="7"/>
  <c r="G79" i="7"/>
  <c r="G80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96" i="7"/>
  <c r="G97" i="7"/>
  <c r="G98" i="7"/>
  <c r="G99" i="7"/>
  <c r="G100" i="7"/>
  <c r="G101" i="7"/>
  <c r="G102" i="7"/>
  <c r="G103" i="7"/>
  <c r="G104" i="7"/>
  <c r="G105" i="7"/>
  <c r="G106" i="7"/>
  <c r="G107" i="7"/>
  <c r="G108" i="7"/>
  <c r="G109" i="7"/>
  <c r="G110" i="7"/>
  <c r="G111" i="7"/>
  <c r="G112" i="7"/>
  <c r="G113" i="7"/>
  <c r="G114" i="7"/>
  <c r="G115" i="7"/>
  <c r="G116" i="7"/>
  <c r="G117" i="7"/>
  <c r="G118" i="7"/>
  <c r="G119" i="7"/>
  <c r="G120" i="7"/>
  <c r="G121" i="7"/>
  <c r="G122" i="7"/>
  <c r="G123" i="7"/>
  <c r="G124" i="7"/>
  <c r="G125" i="7"/>
  <c r="G126" i="7"/>
  <c r="G127" i="7"/>
  <c r="G6" i="7"/>
  <c r="G9" i="6"/>
  <c r="G14" i="6"/>
  <c r="G15" i="6"/>
  <c r="G17" i="6"/>
  <c r="G20" i="6"/>
  <c r="G21" i="6"/>
  <c r="G22" i="6"/>
  <c r="G24" i="6"/>
  <c r="G25" i="6"/>
  <c r="G27" i="6"/>
  <c r="G28" i="6"/>
  <c r="G30" i="6"/>
  <c r="G31" i="6"/>
  <c r="G33" i="6"/>
  <c r="G34" i="6"/>
  <c r="G36" i="6"/>
  <c r="G37" i="6"/>
  <c r="G39" i="6"/>
  <c r="G40" i="6"/>
  <c r="G42" i="6"/>
  <c r="G43" i="6"/>
  <c r="G44" i="6"/>
  <c r="G45" i="6"/>
  <c r="G47" i="6"/>
  <c r="G50" i="6"/>
  <c r="G53" i="6"/>
  <c r="G55" i="6"/>
  <c r="G57" i="6"/>
  <c r="G58" i="6"/>
  <c r="G60" i="6"/>
  <c r="G61" i="6"/>
  <c r="G62" i="6"/>
  <c r="G63" i="6"/>
  <c r="G64" i="6"/>
  <c r="G69" i="6"/>
  <c r="G71" i="6"/>
  <c r="G72" i="6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6" i="5"/>
  <c r="G9" i="4"/>
  <c r="G10" i="4"/>
  <c r="G13" i="4"/>
  <c r="G14" i="4"/>
  <c r="G15" i="4"/>
  <c r="G16" i="4"/>
  <c r="G17" i="4"/>
  <c r="G20" i="4"/>
  <c r="G21" i="4"/>
  <c r="G22" i="4"/>
  <c r="G23" i="4"/>
  <c r="G24" i="4"/>
  <c r="G25" i="4"/>
  <c r="G26" i="4"/>
  <c r="G27" i="4"/>
  <c r="G28" i="4"/>
  <c r="G29" i="4"/>
  <c r="G30" i="4"/>
  <c r="G31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7" i="4"/>
  <c r="G48" i="4"/>
  <c r="G49" i="4"/>
  <c r="G50" i="4"/>
  <c r="G51" i="4"/>
  <c r="G7" i="4"/>
  <c r="G7" i="3"/>
  <c r="G8" i="3"/>
  <c r="G9" i="3"/>
  <c r="G10" i="3"/>
  <c r="G11" i="3"/>
  <c r="G12" i="3"/>
  <c r="G13" i="3"/>
  <c r="G14" i="3"/>
  <c r="G15" i="3"/>
  <c r="G16" i="3"/>
  <c r="G17" i="3"/>
  <c r="G18" i="3"/>
  <c r="G20" i="3"/>
  <c r="G21" i="3"/>
  <c r="G22" i="3"/>
  <c r="G23" i="3"/>
  <c r="G24" i="3"/>
  <c r="G25" i="3"/>
  <c r="G26" i="3"/>
  <c r="G27" i="3"/>
  <c r="G28" i="3"/>
  <c r="G29" i="3"/>
  <c r="G30" i="3"/>
  <c r="G32" i="3"/>
  <c r="G33" i="3"/>
  <c r="G34" i="3"/>
  <c r="G36" i="3"/>
  <c r="G37" i="3"/>
  <c r="G38" i="3"/>
  <c r="G39" i="3"/>
  <c r="G40" i="3"/>
  <c r="G41" i="3"/>
  <c r="G42" i="3"/>
  <c r="G43" i="3"/>
  <c r="G45" i="3"/>
  <c r="G46" i="3"/>
  <c r="G47" i="3"/>
  <c r="G50" i="3"/>
  <c r="G51" i="3"/>
  <c r="G52" i="3"/>
  <c r="G53" i="3"/>
  <c r="G54" i="3"/>
  <c r="G55" i="3"/>
  <c r="G56" i="3"/>
  <c r="G59" i="3"/>
  <c r="G60" i="3"/>
  <c r="G61" i="3"/>
  <c r="G62" i="3"/>
  <c r="G63" i="3"/>
  <c r="G64" i="3"/>
  <c r="G65" i="3"/>
  <c r="G66" i="3"/>
  <c r="G71" i="3"/>
  <c r="G72" i="3"/>
  <c r="G73" i="3"/>
  <c r="G74" i="3"/>
  <c r="G75" i="3"/>
  <c r="G76" i="3"/>
  <c r="G6" i="3"/>
  <c r="G38" i="2"/>
  <c r="G39" i="2"/>
  <c r="G40" i="2"/>
  <c r="G43" i="2"/>
  <c r="G44" i="2"/>
  <c r="G46" i="2"/>
  <c r="G48" i="2"/>
  <c r="G55" i="2"/>
  <c r="G58" i="2"/>
  <c r="G59" i="2"/>
  <c r="G60" i="2"/>
  <c r="G61" i="2"/>
  <c r="G62" i="2"/>
  <c r="G63" i="2"/>
  <c r="G64" i="2"/>
  <c r="G68" i="2"/>
  <c r="G69" i="2"/>
  <c r="G70" i="2"/>
  <c r="G72" i="2"/>
  <c r="G73" i="2"/>
  <c r="G75" i="2"/>
  <c r="G77" i="2"/>
  <c r="G78" i="2"/>
  <c r="G79" i="2"/>
  <c r="G80" i="2"/>
  <c r="G81" i="2"/>
  <c r="G82" i="2"/>
  <c r="G83" i="2"/>
  <c r="G84" i="2"/>
  <c r="G87" i="2"/>
  <c r="G29" i="2"/>
  <c r="G10" i="1"/>
  <c r="G13" i="1"/>
  <c r="G16" i="1"/>
  <c r="G25" i="1"/>
  <c r="G28" i="1"/>
  <c r="G32" i="1"/>
  <c r="G7" i="1"/>
  <c r="G8" i="1"/>
  <c r="G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6" i="1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6" i="2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6" i="3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6" i="4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6" i="5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6" i="6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D47" i="7"/>
  <c r="D48" i="7"/>
  <c r="D49" i="7"/>
  <c r="D50" i="7"/>
  <c r="D51" i="7"/>
  <c r="D52" i="7"/>
  <c r="D53" i="7"/>
  <c r="D54" i="7"/>
  <c r="D55" i="7"/>
  <c r="D56" i="7"/>
  <c r="D57" i="7"/>
  <c r="D58" i="7"/>
  <c r="D59" i="7"/>
  <c r="D60" i="7"/>
  <c r="D61" i="7"/>
  <c r="D62" i="7"/>
  <c r="D63" i="7"/>
  <c r="D64" i="7"/>
  <c r="D65" i="7"/>
  <c r="D66" i="7"/>
  <c r="D67" i="7"/>
  <c r="D68" i="7"/>
  <c r="D69" i="7"/>
  <c r="D70" i="7"/>
  <c r="D71" i="7"/>
  <c r="D72" i="7"/>
  <c r="D73" i="7"/>
  <c r="D74" i="7"/>
  <c r="D75" i="7"/>
  <c r="D76" i="7"/>
  <c r="D77" i="7"/>
  <c r="D78" i="7"/>
  <c r="D79" i="7"/>
  <c r="D80" i="7"/>
  <c r="D81" i="7"/>
  <c r="D82" i="7"/>
  <c r="D83" i="7"/>
  <c r="D84" i="7"/>
  <c r="D85" i="7"/>
  <c r="D86" i="7"/>
  <c r="D87" i="7"/>
  <c r="D88" i="7"/>
  <c r="D89" i="7"/>
  <c r="D90" i="7"/>
  <c r="D91" i="7"/>
  <c r="D92" i="7"/>
  <c r="D93" i="7"/>
  <c r="D94" i="7"/>
  <c r="D95" i="7"/>
  <c r="D96" i="7"/>
  <c r="D97" i="7"/>
  <c r="D98" i="7"/>
  <c r="D99" i="7"/>
  <c r="D100" i="7"/>
  <c r="D101" i="7"/>
  <c r="D102" i="7"/>
  <c r="D103" i="7"/>
  <c r="D104" i="7"/>
  <c r="D105" i="7"/>
  <c r="D106" i="7"/>
  <c r="D107" i="7"/>
  <c r="D108" i="7"/>
  <c r="D109" i="7"/>
  <c r="D110" i="7"/>
  <c r="D111" i="7"/>
  <c r="D112" i="7"/>
  <c r="D113" i="7"/>
  <c r="D114" i="7"/>
  <c r="D115" i="7"/>
  <c r="D116" i="7"/>
  <c r="D117" i="7"/>
  <c r="D118" i="7"/>
  <c r="D119" i="7"/>
  <c r="D120" i="7"/>
  <c r="D121" i="7"/>
  <c r="D122" i="7"/>
  <c r="D123" i="7"/>
  <c r="D124" i="7"/>
  <c r="D125" i="7"/>
  <c r="D126" i="7"/>
  <c r="D127" i="7"/>
  <c r="D6" i="7"/>
  <c r="D6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56" i="8"/>
  <c r="D57" i="8"/>
  <c r="D58" i="8"/>
  <c r="D59" i="8"/>
  <c r="D60" i="8"/>
  <c r="D61" i="8"/>
  <c r="D62" i="8"/>
  <c r="D63" i="8"/>
  <c r="D64" i="8"/>
  <c r="D65" i="8"/>
  <c r="D66" i="8"/>
  <c r="D67" i="8"/>
  <c r="D68" i="8"/>
  <c r="D69" i="8"/>
  <c r="D70" i="8"/>
  <c r="D71" i="8"/>
  <c r="D72" i="8"/>
  <c r="D73" i="8"/>
  <c r="D74" i="8"/>
  <c r="D75" i="8"/>
  <c r="D76" i="8"/>
  <c r="D77" i="8"/>
  <c r="D78" i="8"/>
  <c r="D79" i="8"/>
  <c r="D80" i="8"/>
  <c r="D81" i="8"/>
  <c r="D82" i="8"/>
  <c r="D83" i="8"/>
  <c r="D84" i="8"/>
  <c r="D85" i="8"/>
  <c r="D86" i="8"/>
  <c r="D87" i="8"/>
  <c r="D88" i="8"/>
  <c r="D89" i="8"/>
  <c r="D90" i="8"/>
  <c r="D91" i="8"/>
  <c r="D92" i="8"/>
  <c r="D93" i="8"/>
  <c r="D94" i="8"/>
  <c r="D95" i="8"/>
  <c r="D96" i="8"/>
  <c r="D97" i="8"/>
  <c r="D98" i="8"/>
  <c r="D99" i="8"/>
  <c r="D100" i="8"/>
  <c r="D101" i="8"/>
  <c r="D102" i="8"/>
  <c r="D103" i="8"/>
  <c r="D104" i="8"/>
  <c r="D105" i="8"/>
  <c r="D106" i="8"/>
  <c r="D107" i="8"/>
  <c r="D108" i="8"/>
  <c r="D109" i="8"/>
  <c r="D110" i="8"/>
  <c r="D111" i="8"/>
  <c r="D112" i="8"/>
  <c r="D113" i="8"/>
  <c r="D114" i="8"/>
  <c r="D115" i="8"/>
  <c r="D116" i="8"/>
  <c r="D117" i="8"/>
  <c r="D118" i="8"/>
  <c r="D119" i="8"/>
  <c r="D120" i="8"/>
  <c r="D121" i="8"/>
  <c r="D122" i="8"/>
  <c r="D25" i="14"/>
  <c r="E25" i="14"/>
  <c r="G25" i="14"/>
  <c r="C25" i="14"/>
  <c r="D22" i="14"/>
  <c r="E22" i="14"/>
  <c r="G22" i="14"/>
  <c r="I22" i="14"/>
  <c r="C22" i="14"/>
  <c r="G19" i="14"/>
  <c r="C19" i="14"/>
  <c r="F16" i="14"/>
  <c r="C16" i="14"/>
  <c r="D13" i="14"/>
  <c r="E13" i="14"/>
  <c r="G13" i="14"/>
  <c r="C13" i="14"/>
  <c r="D10" i="14"/>
  <c r="E10" i="14"/>
  <c r="G10" i="14"/>
  <c r="C10" i="14"/>
  <c r="E7" i="14"/>
  <c r="G7" i="14"/>
  <c r="H7" i="14"/>
  <c r="I7" i="14"/>
  <c r="C7" i="14"/>
  <c r="D4" i="14"/>
  <c r="E4" i="14"/>
  <c r="F4" i="14"/>
  <c r="C4" i="14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52" i="8"/>
  <c r="F53" i="8"/>
  <c r="F54" i="8"/>
  <c r="F55" i="8"/>
  <c r="F56" i="8"/>
  <c r="F57" i="8"/>
  <c r="F58" i="8"/>
  <c r="F59" i="8"/>
  <c r="F60" i="8"/>
  <c r="F61" i="8"/>
  <c r="F62" i="8"/>
  <c r="F63" i="8"/>
  <c r="F64" i="8"/>
  <c r="F65" i="8"/>
  <c r="F66" i="8"/>
  <c r="F67" i="8"/>
  <c r="F68" i="8"/>
  <c r="F69" i="8"/>
  <c r="F70" i="8"/>
  <c r="F71" i="8"/>
  <c r="F72" i="8"/>
  <c r="F73" i="8"/>
  <c r="F74" i="8"/>
  <c r="F75" i="8"/>
  <c r="F76" i="8"/>
  <c r="F77" i="8"/>
  <c r="F78" i="8"/>
  <c r="F79" i="8"/>
  <c r="F80" i="8"/>
  <c r="F81" i="8"/>
  <c r="F82" i="8"/>
  <c r="F83" i="8"/>
  <c r="F84" i="8"/>
  <c r="F85" i="8"/>
  <c r="F86" i="8"/>
  <c r="F87" i="8"/>
  <c r="F88" i="8"/>
  <c r="F89" i="8"/>
  <c r="F90" i="8"/>
  <c r="F91" i="8"/>
  <c r="F92" i="8"/>
  <c r="F93" i="8"/>
  <c r="F94" i="8"/>
  <c r="F95" i="8"/>
  <c r="F96" i="8"/>
  <c r="F97" i="8"/>
  <c r="F98" i="8"/>
  <c r="F99" i="8"/>
  <c r="F100" i="8"/>
  <c r="F101" i="8"/>
  <c r="F102" i="8"/>
  <c r="F103" i="8"/>
  <c r="F104" i="8"/>
  <c r="F105" i="8"/>
  <c r="F106" i="8"/>
  <c r="F107" i="8"/>
  <c r="F108" i="8"/>
  <c r="F109" i="8"/>
  <c r="F110" i="8"/>
  <c r="F111" i="8"/>
  <c r="F112" i="8"/>
  <c r="F113" i="8"/>
  <c r="F114" i="8"/>
  <c r="F115" i="8"/>
  <c r="F116" i="8"/>
  <c r="F117" i="8"/>
  <c r="F118" i="8"/>
  <c r="F119" i="8"/>
  <c r="F120" i="8"/>
  <c r="F121" i="8"/>
  <c r="F122" i="8"/>
  <c r="F6" i="8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3" i="7"/>
  <c r="F74" i="7"/>
  <c r="F75" i="7"/>
  <c r="F76" i="7"/>
  <c r="F77" i="7"/>
  <c r="F78" i="7"/>
  <c r="F79" i="7"/>
  <c r="F80" i="7"/>
  <c r="F81" i="7"/>
  <c r="F82" i="7"/>
  <c r="F83" i="7"/>
  <c r="F84" i="7"/>
  <c r="F85" i="7"/>
  <c r="F86" i="7"/>
  <c r="F87" i="7"/>
  <c r="F88" i="7"/>
  <c r="F89" i="7"/>
  <c r="F90" i="7"/>
  <c r="F91" i="7"/>
  <c r="F92" i="7"/>
  <c r="F93" i="7"/>
  <c r="F94" i="7"/>
  <c r="F95" i="7"/>
  <c r="F96" i="7"/>
  <c r="F97" i="7"/>
  <c r="F98" i="7"/>
  <c r="F99" i="7"/>
  <c r="F100" i="7"/>
  <c r="F101" i="7"/>
  <c r="F102" i="7"/>
  <c r="F103" i="7"/>
  <c r="F104" i="7"/>
  <c r="F105" i="7"/>
  <c r="F106" i="7"/>
  <c r="F107" i="7"/>
  <c r="F108" i="7"/>
  <c r="F109" i="7"/>
  <c r="F110" i="7"/>
  <c r="F111" i="7"/>
  <c r="F112" i="7"/>
  <c r="F113" i="7"/>
  <c r="F114" i="7"/>
  <c r="F115" i="7"/>
  <c r="F116" i="7"/>
  <c r="F117" i="7"/>
  <c r="F118" i="7"/>
  <c r="F119" i="7"/>
  <c r="F120" i="7"/>
  <c r="F121" i="7"/>
  <c r="F122" i="7"/>
  <c r="F123" i="7"/>
  <c r="F124" i="7"/>
  <c r="F125" i="7"/>
  <c r="F126" i="7"/>
  <c r="F127" i="7"/>
  <c r="F6" i="7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6" i="6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6" i="5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6" i="4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6" i="3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6" i="2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6" i="1"/>
  <c r="A128" i="8"/>
  <c r="A127" i="8"/>
  <c r="A126" i="8"/>
  <c r="A125" i="8"/>
  <c r="A122" i="8"/>
  <c r="A121" i="8"/>
  <c r="A120" i="8"/>
  <c r="A119" i="8"/>
  <c r="A118" i="8"/>
  <c r="A117" i="8"/>
  <c r="A116" i="8"/>
  <c r="A115" i="8"/>
  <c r="A114" i="8"/>
  <c r="A113" i="8"/>
  <c r="A112" i="8"/>
  <c r="A111" i="8"/>
  <c r="A110" i="8"/>
  <c r="A109" i="8"/>
  <c r="A108" i="8"/>
  <c r="A107" i="8"/>
  <c r="A106" i="8"/>
  <c r="A105" i="8"/>
  <c r="A104" i="8"/>
  <c r="A103" i="8"/>
  <c r="A102" i="8"/>
  <c r="A101" i="8"/>
  <c r="A100" i="8"/>
  <c r="A99" i="8"/>
  <c r="A98" i="8"/>
  <c r="A97" i="8"/>
  <c r="A96" i="8"/>
  <c r="A95" i="8"/>
  <c r="A94" i="8"/>
  <c r="A93" i="8"/>
  <c r="A92" i="8"/>
  <c r="A91" i="8"/>
  <c r="A90" i="8"/>
  <c r="A89" i="8"/>
  <c r="A88" i="8"/>
  <c r="A87" i="8"/>
  <c r="A86" i="8"/>
  <c r="A85" i="8"/>
  <c r="A84" i="8"/>
  <c r="A83" i="8"/>
  <c r="A82" i="8"/>
  <c r="A81" i="8"/>
  <c r="A80" i="8"/>
  <c r="A79" i="8"/>
  <c r="A78" i="8"/>
  <c r="A77" i="8"/>
  <c r="A76" i="8"/>
  <c r="A75" i="8"/>
  <c r="A74" i="8"/>
  <c r="A73" i="8"/>
  <c r="A72" i="8"/>
  <c r="A71" i="8"/>
  <c r="A70" i="8"/>
  <c r="A69" i="8"/>
  <c r="A68" i="8"/>
  <c r="A67" i="8"/>
  <c r="A66" i="8"/>
  <c r="A65" i="8"/>
  <c r="A64" i="8"/>
  <c r="A63" i="8"/>
  <c r="A62" i="8"/>
  <c r="A61" i="8"/>
  <c r="A60" i="8"/>
  <c r="A59" i="8"/>
  <c r="A58" i="8"/>
  <c r="A57" i="8"/>
  <c r="A56" i="8"/>
  <c r="A55" i="8"/>
  <c r="A54" i="8"/>
  <c r="A53" i="8"/>
  <c r="A52" i="8"/>
  <c r="A51" i="8"/>
  <c r="A50" i="8"/>
  <c r="A49" i="8"/>
  <c r="A48" i="8"/>
  <c r="A47" i="8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10" i="8"/>
  <c r="A9" i="8"/>
  <c r="A8" i="8"/>
  <c r="A7" i="8"/>
  <c r="A6" i="8"/>
  <c r="A135" i="7"/>
  <c r="A134" i="7"/>
  <c r="A133" i="7"/>
  <c r="A132" i="7"/>
  <c r="A131" i="7"/>
  <c r="A130" i="7"/>
  <c r="A127" i="7"/>
  <c r="A126" i="7"/>
  <c r="A125" i="7"/>
  <c r="A124" i="7"/>
  <c r="A123" i="7"/>
  <c r="A122" i="7"/>
  <c r="A121" i="7"/>
  <c r="A120" i="7"/>
  <c r="A119" i="7"/>
  <c r="A118" i="7"/>
  <c r="A117" i="7"/>
  <c r="A116" i="7"/>
  <c r="A115" i="7"/>
  <c r="A114" i="7"/>
  <c r="A113" i="7"/>
  <c r="A112" i="7"/>
  <c r="A111" i="7"/>
  <c r="A110" i="7"/>
  <c r="A109" i="7"/>
  <c r="A108" i="7"/>
  <c r="A107" i="7"/>
  <c r="A106" i="7"/>
  <c r="A105" i="7"/>
  <c r="A104" i="7"/>
  <c r="A103" i="7"/>
  <c r="A102" i="7"/>
  <c r="A101" i="7"/>
  <c r="A100" i="7"/>
  <c r="A99" i="7"/>
  <c r="A98" i="7"/>
  <c r="A97" i="7"/>
  <c r="A96" i="7"/>
  <c r="A95" i="7"/>
  <c r="A94" i="7"/>
  <c r="A93" i="7"/>
  <c r="A92" i="7"/>
  <c r="A91" i="7"/>
  <c r="A90" i="7"/>
  <c r="A89" i="7"/>
  <c r="A88" i="7"/>
  <c r="A87" i="7"/>
  <c r="A86" i="7"/>
  <c r="A85" i="7"/>
  <c r="A84" i="7"/>
  <c r="A83" i="7"/>
  <c r="A82" i="7"/>
  <c r="A81" i="7"/>
  <c r="A80" i="7"/>
  <c r="A79" i="7"/>
  <c r="A78" i="7"/>
  <c r="A77" i="7"/>
  <c r="A76" i="7"/>
  <c r="A75" i="7"/>
  <c r="A74" i="7"/>
  <c r="A73" i="7"/>
  <c r="A72" i="7"/>
  <c r="A71" i="7"/>
  <c r="A70" i="7"/>
  <c r="A69" i="7"/>
  <c r="A68" i="7"/>
  <c r="A67" i="7"/>
  <c r="A66" i="7"/>
  <c r="A65" i="7"/>
  <c r="A64" i="7"/>
  <c r="A63" i="7"/>
  <c r="A62" i="7"/>
  <c r="A61" i="7"/>
  <c r="A60" i="7"/>
  <c r="A59" i="7"/>
  <c r="A58" i="7"/>
  <c r="A57" i="7"/>
  <c r="A56" i="7"/>
  <c r="A55" i="7"/>
  <c r="A54" i="7"/>
  <c r="A53" i="7"/>
  <c r="A52" i="7"/>
  <c r="A51" i="7"/>
  <c r="A50" i="7"/>
  <c r="A49" i="7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A80" i="6"/>
  <c r="A79" i="6"/>
  <c r="A78" i="6"/>
  <c r="A77" i="6"/>
  <c r="A74" i="6"/>
  <c r="A73" i="6"/>
  <c r="A72" i="6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A76" i="5"/>
  <c r="A73" i="5"/>
  <c r="A72" i="5"/>
  <c r="A71" i="5"/>
  <c r="A70" i="5"/>
  <c r="A69" i="5"/>
  <c r="A68" i="5"/>
  <c r="A67" i="5"/>
  <c r="A66" i="5"/>
  <c r="A65" i="5"/>
  <c r="A64" i="5"/>
  <c r="A63" i="5"/>
  <c r="A62" i="5"/>
  <c r="A61" i="5"/>
  <c r="A60" i="5"/>
  <c r="A59" i="5"/>
  <c r="A58" i="5"/>
  <c r="A57" i="5"/>
  <c r="A56" i="5"/>
  <c r="A55" i="5"/>
  <c r="A54" i="5"/>
  <c r="A53" i="5"/>
  <c r="A52" i="5"/>
  <c r="A51" i="5"/>
  <c r="A50" i="5"/>
  <c r="A49" i="5"/>
  <c r="A48" i="5"/>
  <c r="A47" i="5"/>
  <c r="A46" i="5"/>
  <c r="A45" i="5"/>
  <c r="A44" i="5"/>
  <c r="A43" i="5"/>
  <c r="A42" i="5"/>
  <c r="A41" i="5"/>
  <c r="A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7" i="4"/>
  <c r="A56" i="4"/>
  <c r="A55" i="4"/>
  <c r="A54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84" i="3"/>
  <c r="A83" i="3"/>
  <c r="A82" i="3"/>
  <c r="A81" i="3"/>
  <c r="A80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108" i="2"/>
  <c r="A107" i="2"/>
  <c r="A106" i="2"/>
  <c r="A105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42" i="1"/>
  <c r="A41" i="1"/>
  <c r="A40" i="1"/>
  <c r="A37" i="1"/>
  <c r="A36" i="1"/>
  <c r="A35" i="1"/>
  <c r="A34" i="1"/>
  <c r="A33" i="1"/>
  <c r="A32" i="1"/>
  <c r="A31" i="1"/>
  <c r="A30" i="1"/>
  <c r="A29" i="1"/>
  <c r="A28" i="1"/>
  <c r="A27" i="1"/>
  <c r="A26" i="1"/>
  <c r="D10" i="11"/>
  <c r="E10" i="11"/>
  <c r="F10" i="11"/>
  <c r="G10" i="11"/>
  <c r="H10" i="11"/>
  <c r="I10" i="11"/>
  <c r="J10" i="11"/>
  <c r="C10" i="11"/>
  <c r="D12" i="11"/>
  <c r="E12" i="11"/>
  <c r="F12" i="11"/>
  <c r="G12" i="11"/>
  <c r="H12" i="11"/>
  <c r="I12" i="11"/>
  <c r="J12" i="11"/>
  <c r="C12" i="11"/>
  <c r="D11" i="11"/>
  <c r="E11" i="11"/>
  <c r="F11" i="11"/>
  <c r="G11" i="11"/>
  <c r="H11" i="11"/>
  <c r="I11" i="11"/>
  <c r="J11" i="11"/>
  <c r="C11" i="11"/>
  <c r="D9" i="11"/>
  <c r="E9" i="11"/>
  <c r="F9" i="11"/>
  <c r="G9" i="11"/>
  <c r="H9" i="11"/>
  <c r="I9" i="11"/>
  <c r="J9" i="11"/>
  <c r="C9" i="11"/>
  <c r="G124" i="8" l="1"/>
  <c r="G125" i="8" s="1"/>
  <c r="G39" i="1"/>
  <c r="G40" i="1" s="1"/>
  <c r="G79" i="3"/>
  <c r="G80" i="3" s="1"/>
  <c r="H9" i="12"/>
  <c r="G9" i="12"/>
  <c r="F9" i="12"/>
  <c r="E9" i="12"/>
  <c r="D9" i="12"/>
  <c r="C9" i="12"/>
  <c r="B9" i="12"/>
  <c r="G8" i="12"/>
  <c r="F8" i="12"/>
  <c r="E8" i="12"/>
  <c r="D8" i="12"/>
  <c r="C8" i="12"/>
  <c r="B8" i="12"/>
  <c r="F7" i="12"/>
  <c r="E7" i="12"/>
  <c r="D7" i="12"/>
  <c r="C7" i="12"/>
  <c r="B7" i="12"/>
  <c r="E6" i="12"/>
  <c r="D6" i="12"/>
  <c r="C6" i="12"/>
  <c r="B6" i="12"/>
  <c r="D5" i="12"/>
  <c r="C5" i="12"/>
  <c r="B5" i="12"/>
  <c r="C4" i="12"/>
  <c r="B4" i="12"/>
  <c r="B3" i="12"/>
</calcChain>
</file>

<file path=xl/sharedStrings.xml><?xml version="1.0" encoding="utf-8"?>
<sst xmlns="http://schemas.openxmlformats.org/spreadsheetml/2006/main" count="1084" uniqueCount="89">
  <si>
    <t>nom vernaculaire</t>
  </si>
  <si>
    <t>nom scientifique</t>
  </si>
  <si>
    <t>Strate</t>
  </si>
  <si>
    <t>DBH (cm)</t>
  </si>
  <si>
    <t>Rhizophora mucronata</t>
  </si>
  <si>
    <t>Hauteur Max près en mètre</t>
  </si>
  <si>
    <t>QUADRA:</t>
  </si>
  <si>
    <t>COORDONNEE GEOGRAPHIQUE:</t>
  </si>
  <si>
    <t>VILLAGE:</t>
  </si>
  <si>
    <t>15.112210°S et 050.400214°E</t>
  </si>
  <si>
    <t>ANDASIBE</t>
  </si>
  <si>
    <t>FARAFITRA</t>
  </si>
  <si>
    <t>HONKO LAHY</t>
  </si>
  <si>
    <t>Sonneratia alba</t>
  </si>
  <si>
    <t>TSITOLOMINA</t>
  </si>
  <si>
    <t>Avicennia marina</t>
  </si>
  <si>
    <t>AFIAFY</t>
  </si>
  <si>
    <t>Rég.</t>
  </si>
  <si>
    <t>15.127266°S et 050.407824°E</t>
  </si>
  <si>
    <t>Ceriops tagal</t>
  </si>
  <si>
    <t>Limnitzeria racemosa</t>
  </si>
  <si>
    <t>Xylocarpus granatum</t>
  </si>
  <si>
    <t>Nbre</t>
  </si>
  <si>
    <t>Nom vernaculaire</t>
  </si>
  <si>
    <t>Nom scientifique</t>
  </si>
  <si>
    <t>015,277201°S et 050,473162°E</t>
  </si>
  <si>
    <t>AMBODIRAFIA</t>
  </si>
  <si>
    <t>15,278035°S et 050,472661°E</t>
  </si>
  <si>
    <t>15,313379°S et 050,474804°E</t>
  </si>
  <si>
    <t>SAHANJAHANA</t>
  </si>
  <si>
    <t>15.313433°S et 050.475118°E</t>
  </si>
  <si>
    <t>15.313560°S et 050.475337°E</t>
  </si>
  <si>
    <t>QUADRA</t>
  </si>
  <si>
    <t>MG-AND I</t>
  </si>
  <si>
    <t>MG-AND II</t>
  </si>
  <si>
    <t>MG-AMB I</t>
  </si>
  <si>
    <t>MG-AMB II</t>
  </si>
  <si>
    <t>MG-AMB III</t>
  </si>
  <si>
    <t>MG-SAH I</t>
  </si>
  <si>
    <t>MG-SAH II</t>
  </si>
  <si>
    <t>MG-SAH III</t>
  </si>
  <si>
    <t>15.112210°S                                 050.400214°E</t>
  </si>
  <si>
    <t>15.127266°S                                         050.407824°E</t>
  </si>
  <si>
    <t>015,277201°S                                 050,473162°E</t>
  </si>
  <si>
    <t>15,278035°S                             050,472661°E</t>
  </si>
  <si>
    <t>15.127266°S                                       050.407824°E</t>
  </si>
  <si>
    <t>15,313379°S                                      050,474804°E</t>
  </si>
  <si>
    <t>15.313433°S                                              050.475118°E</t>
  </si>
  <si>
    <t>15.313560°S                               050.475337°E</t>
  </si>
  <si>
    <t>ESPECES</t>
  </si>
  <si>
    <t>NOM VERNACULAIRE</t>
  </si>
  <si>
    <t>Bruguiera gymnorhisa</t>
  </si>
  <si>
    <t>HONKO VAVY</t>
  </si>
  <si>
    <t>LOVINJO</t>
  </si>
  <si>
    <t>ANTALAOTRA</t>
  </si>
  <si>
    <t>MELIACEAE</t>
  </si>
  <si>
    <t>RHIZOPHORACEAE</t>
  </si>
  <si>
    <t>COMBRETACEAE</t>
  </si>
  <si>
    <t>AVICENIACEAE</t>
  </si>
  <si>
    <t>somme</t>
  </si>
  <si>
    <t>variance</t>
  </si>
  <si>
    <t>ecart-type</t>
  </si>
  <si>
    <t>moyenne</t>
  </si>
  <si>
    <t>SONNERATIACEAE</t>
  </si>
  <si>
    <t>structure démographique</t>
  </si>
  <si>
    <t>semencier</t>
  </si>
  <si>
    <t>Rég</t>
  </si>
  <si>
    <t>taux de Rég</t>
  </si>
  <si>
    <t>Biomass (kg)</t>
  </si>
  <si>
    <t>biomass (kg)</t>
  </si>
  <si>
    <t>SOM</t>
  </si>
  <si>
    <t>kg biomassa</t>
  </si>
  <si>
    <t>ton C</t>
  </si>
  <si>
    <t>unrealistic</t>
  </si>
  <si>
    <t>tC/ha</t>
  </si>
  <si>
    <t>AVERAGE</t>
  </si>
  <si>
    <t>STDEV</t>
  </si>
  <si>
    <t>area (m²)</t>
  </si>
  <si>
    <t>coordinates (WGS84)</t>
  </si>
  <si>
    <t>Entoptic pressure</t>
  </si>
  <si>
    <t>Dominant species</t>
  </si>
  <si>
    <t>Distance from village</t>
  </si>
  <si>
    <t>Medium</t>
  </si>
  <si>
    <t>Weak</t>
  </si>
  <si>
    <t>Close</t>
  </si>
  <si>
    <t>Far</t>
  </si>
  <si>
    <t>Vernacular name</t>
  </si>
  <si>
    <t>Species</t>
  </si>
  <si>
    <t>Family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</si>
</sst>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4" xfId="0" applyBorder="1"/>
    <xf numFmtId="0" fontId="0" fillId="0" borderId="4" xfId="0" applyBorder="1" applyAlignment="1">
      <alignment horizontal="center" vertical="center"/>
    </xf>
    <xf numFmtId="0" fontId="0" fillId="0" borderId="5" xfId="0" applyBorder="1"/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0" borderId="1" xfId="0" applyFont="1" applyBorder="1"/>
    <xf numFmtId="0" fontId="2" fillId="0" borderId="2" xfId="0" applyFont="1" applyBorder="1"/>
    <xf numFmtId="0" fontId="2" fillId="0" borderId="5" xfId="0" applyFont="1" applyBorder="1"/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2" fontId="0" fillId="2" borderId="1" xfId="0" applyNumberForma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/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right" vertical="center"/>
    </xf>
    <xf numFmtId="0" fontId="4" fillId="0" borderId="14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fr-FR" b="1"/>
              <a:t>Nombre</a:t>
            </a:r>
            <a:r>
              <a:rPr lang="fr-FR" b="1" baseline="0"/>
              <a:t> d'individu par 100m²</a:t>
            </a:r>
            <a:endParaRPr lang="fr-FR" b="1"/>
          </a:p>
        </c:rich>
      </c:tx>
      <c:layout>
        <c:manualLayout>
          <c:xMode val="edge"/>
          <c:yMode val="edge"/>
          <c:x val="0.15732841905400125"/>
          <c:y val="3.0303030303030307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ABONDANCE!$B$2</c:f>
              <c:strCache>
                <c:ptCount val="1"/>
                <c:pt idx="0">
                  <c:v>Rhizophora mucronata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ABONDANCE!$C$1:$J$1</c:f>
              <c:strCache>
                <c:ptCount val="8"/>
                <c:pt idx="0">
                  <c:v>MG-AND I</c:v>
                </c:pt>
                <c:pt idx="1">
                  <c:v>MG-AND II</c:v>
                </c:pt>
                <c:pt idx="2">
                  <c:v>MG-AMB I</c:v>
                </c:pt>
                <c:pt idx="3">
                  <c:v>MG-AMB II</c:v>
                </c:pt>
                <c:pt idx="4">
                  <c:v>MG-AMB III</c:v>
                </c:pt>
                <c:pt idx="5">
                  <c:v>MG-SAH I</c:v>
                </c:pt>
                <c:pt idx="6">
                  <c:v>MG-SAH II</c:v>
                </c:pt>
                <c:pt idx="7">
                  <c:v>MG-SAH III</c:v>
                </c:pt>
              </c:strCache>
            </c:strRef>
          </c:cat>
          <c:val>
            <c:numRef>
              <c:f>ABONDANCE!$C$2:$J$2</c:f>
              <c:numCache>
                <c:formatCode>General</c:formatCode>
                <c:ptCount val="8"/>
                <c:pt idx="0">
                  <c:v>28</c:v>
                </c:pt>
                <c:pt idx="1">
                  <c:v>54</c:v>
                </c:pt>
                <c:pt idx="2">
                  <c:v>116</c:v>
                </c:pt>
                <c:pt idx="3">
                  <c:v>161</c:v>
                </c:pt>
                <c:pt idx="4">
                  <c:v>67</c:v>
                </c:pt>
                <c:pt idx="5">
                  <c:v>165</c:v>
                </c:pt>
                <c:pt idx="6">
                  <c:v>162</c:v>
                </c:pt>
                <c:pt idx="7">
                  <c:v>154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B4-42FD-9541-6E1C4C8C0415}"/>
            </c:ext>
          </c:extLst>
        </c:ser>
        <c:ser>
          <c:idx val="1"/>
          <c:order val="1"/>
          <c:tx>
            <c:strRef>
              <c:f>ABONDANCE!$B$3</c:f>
              <c:strCache>
                <c:ptCount val="1"/>
                <c:pt idx="0">
                  <c:v>Sonneratia alba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ABONDANCE!$C$1:$J$1</c:f>
              <c:strCache>
                <c:ptCount val="8"/>
                <c:pt idx="0">
                  <c:v>MG-AND I</c:v>
                </c:pt>
                <c:pt idx="1">
                  <c:v>MG-AND II</c:v>
                </c:pt>
                <c:pt idx="2">
                  <c:v>MG-AMB I</c:v>
                </c:pt>
                <c:pt idx="3">
                  <c:v>MG-AMB II</c:v>
                </c:pt>
                <c:pt idx="4">
                  <c:v>MG-AMB III</c:v>
                </c:pt>
                <c:pt idx="5">
                  <c:v>MG-SAH I</c:v>
                </c:pt>
                <c:pt idx="6">
                  <c:v>MG-SAH II</c:v>
                </c:pt>
                <c:pt idx="7">
                  <c:v>MG-SAH III</c:v>
                </c:pt>
              </c:strCache>
            </c:strRef>
          </c:cat>
          <c:val>
            <c:numRef>
              <c:f>ABONDANCE!$C$3:$J$3</c:f>
              <c:numCache>
                <c:formatCode>General</c:formatCode>
                <c:ptCount val="8"/>
                <c:pt idx="0">
                  <c:v>19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B4-42FD-9541-6E1C4C8C0415}"/>
            </c:ext>
          </c:extLst>
        </c:ser>
        <c:ser>
          <c:idx val="2"/>
          <c:order val="2"/>
          <c:tx>
            <c:strRef>
              <c:f>ABONDANCE!$B$4</c:f>
              <c:strCache>
                <c:ptCount val="1"/>
                <c:pt idx="0">
                  <c:v>Bruguiera gymnorhisa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ABONDANCE!$C$1:$J$1</c:f>
              <c:strCache>
                <c:ptCount val="8"/>
                <c:pt idx="0">
                  <c:v>MG-AND I</c:v>
                </c:pt>
                <c:pt idx="1">
                  <c:v>MG-AND II</c:v>
                </c:pt>
                <c:pt idx="2">
                  <c:v>MG-AMB I</c:v>
                </c:pt>
                <c:pt idx="3">
                  <c:v>MG-AMB II</c:v>
                </c:pt>
                <c:pt idx="4">
                  <c:v>MG-AMB III</c:v>
                </c:pt>
                <c:pt idx="5">
                  <c:v>MG-SAH I</c:v>
                </c:pt>
                <c:pt idx="6">
                  <c:v>MG-SAH II</c:v>
                </c:pt>
                <c:pt idx="7">
                  <c:v>MG-SAH III</c:v>
                </c:pt>
              </c:strCache>
            </c:strRef>
          </c:cat>
          <c:val>
            <c:numRef>
              <c:f>ABONDANCE!$C$4:$J$4</c:f>
              <c:numCache>
                <c:formatCode>General</c:formatCode>
                <c:ptCount val="8"/>
                <c:pt idx="0">
                  <c:v>32</c:v>
                </c:pt>
                <c:pt idx="1">
                  <c:v>63</c:v>
                </c:pt>
                <c:pt idx="2">
                  <c:v>15</c:v>
                </c:pt>
                <c:pt idx="3">
                  <c:v>9</c:v>
                </c:pt>
                <c:pt idx="4">
                  <c:v>0</c:v>
                </c:pt>
                <c:pt idx="5">
                  <c:v>6</c:v>
                </c:pt>
                <c:pt idx="6">
                  <c:v>67</c:v>
                </c:pt>
                <c:pt idx="7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B4-42FD-9541-6E1C4C8C0415}"/>
            </c:ext>
          </c:extLst>
        </c:ser>
        <c:ser>
          <c:idx val="3"/>
          <c:order val="3"/>
          <c:tx>
            <c:strRef>
              <c:f>ABONDANCE!$B$5</c:f>
              <c:strCache>
                <c:ptCount val="1"/>
                <c:pt idx="0">
                  <c:v>Avicennia marina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ABONDANCE!$C$1:$J$1</c:f>
              <c:strCache>
                <c:ptCount val="8"/>
                <c:pt idx="0">
                  <c:v>MG-AND I</c:v>
                </c:pt>
                <c:pt idx="1">
                  <c:v>MG-AND II</c:v>
                </c:pt>
                <c:pt idx="2">
                  <c:v>MG-AMB I</c:v>
                </c:pt>
                <c:pt idx="3">
                  <c:v>MG-AMB II</c:v>
                </c:pt>
                <c:pt idx="4">
                  <c:v>MG-AMB III</c:v>
                </c:pt>
                <c:pt idx="5">
                  <c:v>MG-SAH I</c:v>
                </c:pt>
                <c:pt idx="6">
                  <c:v>MG-SAH II</c:v>
                </c:pt>
                <c:pt idx="7">
                  <c:v>MG-SAH III</c:v>
                </c:pt>
              </c:strCache>
            </c:strRef>
          </c:cat>
          <c:val>
            <c:numRef>
              <c:f>ABONDANCE!$C$5:$J$5</c:f>
              <c:numCache>
                <c:formatCode>General</c:formatCode>
                <c:ptCount val="8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FB4-42FD-9541-6E1C4C8C0415}"/>
            </c:ext>
          </c:extLst>
        </c:ser>
        <c:ser>
          <c:idx val="4"/>
          <c:order val="4"/>
          <c:tx>
            <c:strRef>
              <c:f>ABONDANCE!$B$6</c:f>
              <c:strCache>
                <c:ptCount val="1"/>
                <c:pt idx="0">
                  <c:v>Ceriops tagal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ABONDANCE!$C$1:$J$1</c:f>
              <c:strCache>
                <c:ptCount val="8"/>
                <c:pt idx="0">
                  <c:v>MG-AND I</c:v>
                </c:pt>
                <c:pt idx="1">
                  <c:v>MG-AND II</c:v>
                </c:pt>
                <c:pt idx="2">
                  <c:v>MG-AMB I</c:v>
                </c:pt>
                <c:pt idx="3">
                  <c:v>MG-AMB II</c:v>
                </c:pt>
                <c:pt idx="4">
                  <c:v>MG-AMB III</c:v>
                </c:pt>
                <c:pt idx="5">
                  <c:v>MG-SAH I</c:v>
                </c:pt>
                <c:pt idx="6">
                  <c:v>MG-SAH II</c:v>
                </c:pt>
                <c:pt idx="7">
                  <c:v>MG-SAH III</c:v>
                </c:pt>
              </c:strCache>
            </c:strRef>
          </c:cat>
          <c:val>
            <c:numRef>
              <c:f>ABONDANCE!$C$6:$J$6</c:f>
              <c:numCache>
                <c:formatCode>General</c:formatCode>
                <c:ptCount val="8"/>
                <c:pt idx="0">
                  <c:v>0</c:v>
                </c:pt>
                <c:pt idx="1">
                  <c:v>428</c:v>
                </c:pt>
                <c:pt idx="2">
                  <c:v>3</c:v>
                </c:pt>
                <c:pt idx="3">
                  <c:v>1</c:v>
                </c:pt>
                <c:pt idx="4">
                  <c:v>0</c:v>
                </c:pt>
                <c:pt idx="5">
                  <c:v>684</c:v>
                </c:pt>
                <c:pt idx="6">
                  <c:v>93</c:v>
                </c:pt>
                <c:pt idx="7">
                  <c:v>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FB4-42FD-9541-6E1C4C8C0415}"/>
            </c:ext>
          </c:extLst>
        </c:ser>
        <c:ser>
          <c:idx val="5"/>
          <c:order val="5"/>
          <c:tx>
            <c:strRef>
              <c:f>ABONDANCE!$B$7</c:f>
              <c:strCache>
                <c:ptCount val="1"/>
                <c:pt idx="0">
                  <c:v>Limnitzeria racemosa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ABONDANCE!$C$1:$J$1</c:f>
              <c:strCache>
                <c:ptCount val="8"/>
                <c:pt idx="0">
                  <c:v>MG-AND I</c:v>
                </c:pt>
                <c:pt idx="1">
                  <c:v>MG-AND II</c:v>
                </c:pt>
                <c:pt idx="2">
                  <c:v>MG-AMB I</c:v>
                </c:pt>
                <c:pt idx="3">
                  <c:v>MG-AMB II</c:v>
                </c:pt>
                <c:pt idx="4">
                  <c:v>MG-AMB III</c:v>
                </c:pt>
                <c:pt idx="5">
                  <c:v>MG-SAH I</c:v>
                </c:pt>
                <c:pt idx="6">
                  <c:v>MG-SAH II</c:v>
                </c:pt>
                <c:pt idx="7">
                  <c:v>MG-SAH III</c:v>
                </c:pt>
              </c:strCache>
            </c:strRef>
          </c:cat>
          <c:val>
            <c:numRef>
              <c:f>ABONDANCE!$C$7:$J$7</c:f>
              <c:numCache>
                <c:formatCode>General</c:formatCode>
                <c:ptCount val="8"/>
                <c:pt idx="0">
                  <c:v>0</c:v>
                </c:pt>
                <c:pt idx="1">
                  <c:v>11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FB4-42FD-9541-6E1C4C8C0415}"/>
            </c:ext>
          </c:extLst>
        </c:ser>
        <c:ser>
          <c:idx val="6"/>
          <c:order val="6"/>
          <c:tx>
            <c:strRef>
              <c:f>ABONDANCE!$B$8</c:f>
              <c:strCache>
                <c:ptCount val="1"/>
                <c:pt idx="0">
                  <c:v>Xylocarpus granatum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ABONDANCE!$C$1:$J$1</c:f>
              <c:strCache>
                <c:ptCount val="8"/>
                <c:pt idx="0">
                  <c:v>MG-AND I</c:v>
                </c:pt>
                <c:pt idx="1">
                  <c:v>MG-AND II</c:v>
                </c:pt>
                <c:pt idx="2">
                  <c:v>MG-AMB I</c:v>
                </c:pt>
                <c:pt idx="3">
                  <c:v>MG-AMB II</c:v>
                </c:pt>
                <c:pt idx="4">
                  <c:v>MG-AMB III</c:v>
                </c:pt>
                <c:pt idx="5">
                  <c:v>MG-SAH I</c:v>
                </c:pt>
                <c:pt idx="6">
                  <c:v>MG-SAH II</c:v>
                </c:pt>
                <c:pt idx="7">
                  <c:v>MG-SAH III</c:v>
                </c:pt>
              </c:strCache>
            </c:strRef>
          </c:cat>
          <c:val>
            <c:numRef>
              <c:f>ABONDANCE!$C$8:$J$8</c:f>
              <c:numCache>
                <c:formatCode>General</c:formatCode>
                <c:ptCount val="8"/>
                <c:pt idx="0">
                  <c:v>0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3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FB4-42FD-9541-6E1C4C8C04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9"/>
        <c:axId val="67333504"/>
        <c:axId val="67359872"/>
      </c:barChart>
      <c:catAx>
        <c:axId val="67333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E"/>
          </a:p>
        </c:txPr>
        <c:crossAx val="67359872"/>
        <c:crosses val="autoZero"/>
        <c:auto val="1"/>
        <c:lblAlgn val="ctr"/>
        <c:lblOffset val="100"/>
        <c:noMultiLvlLbl val="0"/>
      </c:catAx>
      <c:valAx>
        <c:axId val="67359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E"/>
          </a:p>
        </c:txPr>
        <c:crossAx val="67333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BE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257174</xdr:colOff>
      <xdr:row>0</xdr:row>
      <xdr:rowOff>223837</xdr:rowOff>
    </xdr:from>
    <xdr:to>
      <xdr:col>15</xdr:col>
      <xdr:colOff>476249</xdr:colOff>
      <xdr:row>14</xdr:row>
      <xdr:rowOff>109537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1FD8AAD9-1B51-4023-B288-D1FC2D6325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2"/>
  <sheetViews>
    <sheetView workbookViewId="0">
      <selection activeCell="A38" sqref="A38:XFD38"/>
    </sheetView>
  </sheetViews>
  <sheetFormatPr defaultColWidth="9.109375" defaultRowHeight="14.4" x14ac:dyDescent="0.3"/>
  <cols>
    <col min="1" max="1" width="29.44140625" customWidth="1"/>
    <col min="2" max="2" width="29.33203125" customWidth="1"/>
    <col min="3" max="3" width="9.109375" style="1"/>
    <col min="4" max="4" width="20.109375" style="1" customWidth="1"/>
    <col min="5" max="5" width="13.44140625" style="1" customWidth="1"/>
    <col min="6" max="6" width="19.33203125" style="1" customWidth="1"/>
    <col min="8" max="8" width="27.6640625" customWidth="1"/>
    <col min="10" max="10" width="12.33203125" customWidth="1"/>
  </cols>
  <sheetData>
    <row r="1" spans="1:7" x14ac:dyDescent="0.3">
      <c r="A1" s="2" t="s">
        <v>6</v>
      </c>
      <c r="B1" s="1" t="s">
        <v>33</v>
      </c>
    </row>
    <row r="2" spans="1:7" x14ac:dyDescent="0.3">
      <c r="A2" s="2" t="s">
        <v>7</v>
      </c>
      <c r="B2" s="1" t="s">
        <v>9</v>
      </c>
    </row>
    <row r="3" spans="1:7" x14ac:dyDescent="0.3">
      <c r="A3" s="2" t="s">
        <v>8</v>
      </c>
      <c r="B3" s="1" t="s">
        <v>10</v>
      </c>
    </row>
    <row r="5" spans="1:7" ht="28.8" x14ac:dyDescent="0.3">
      <c r="A5" s="3" t="s">
        <v>0</v>
      </c>
      <c r="B5" s="3" t="s">
        <v>1</v>
      </c>
      <c r="C5" s="3" t="s">
        <v>3</v>
      </c>
      <c r="D5" s="3" t="s">
        <v>2</v>
      </c>
      <c r="E5" s="4" t="s">
        <v>5</v>
      </c>
      <c r="F5" s="4" t="s">
        <v>64</v>
      </c>
      <c r="G5" s="30" t="s">
        <v>68</v>
      </c>
    </row>
    <row r="6" spans="1:7" x14ac:dyDescent="0.3">
      <c r="A6" s="5" t="s">
        <v>12</v>
      </c>
      <c r="B6" s="19" t="s">
        <v>4</v>
      </c>
      <c r="C6" s="6">
        <v>18</v>
      </c>
      <c r="D6" s="6" t="str">
        <f>IF(E:E&gt;8,"Mesophanerophyte",IF(E:E&gt;2,"Microphanerophyte",IF(E:E&gt;0.5,"Nanophanerophyte"," ")))</f>
        <v>Nanophanerophyte</v>
      </c>
      <c r="E6" s="6">
        <v>2</v>
      </c>
      <c r="F6" s="6" t="str">
        <f>IF(C6:C37&gt;=6,"adulte",IF(C6:C37&gt;=2.5,"jeune plant",IF(C6:C37&lt;2.5,"Rég"," ")))</f>
        <v>adulte</v>
      </c>
      <c r="G6">
        <f>0.0311*(((C6^2)*E6)^1.00741)*0.867</f>
        <v>18.331088881303899</v>
      </c>
    </row>
    <row r="7" spans="1:7" x14ac:dyDescent="0.3">
      <c r="A7" s="5" t="s">
        <v>12</v>
      </c>
      <c r="B7" s="19" t="s">
        <v>4</v>
      </c>
      <c r="C7" s="6">
        <v>18</v>
      </c>
      <c r="D7" s="6" t="str">
        <f>IF(E:E&gt;8,"Mesophanerophyte",IF(E:E&gt;2,"Microphanerophyte",IF(E:E&gt;0.5,"Nanophanerophyte"," ")))</f>
        <v>Microphanerophyte</v>
      </c>
      <c r="E7" s="6">
        <v>2.1</v>
      </c>
      <c r="F7" s="6" t="str">
        <f>IF(C7:C38&gt;=6,"adulte",IF(C7:C38&gt;=2.5,"jeune plant",IF(C7:C38&lt;2.5,"Rég"," ")))</f>
        <v>adulte</v>
      </c>
      <c r="G7">
        <f t="shared" ref="G7:G32" si="0">0.0311*(((C7^2)*E7)^1.00741)*0.867</f>
        <v>19.254603282399632</v>
      </c>
    </row>
    <row r="8" spans="1:7" x14ac:dyDescent="0.3">
      <c r="A8" s="5" t="s">
        <v>12</v>
      </c>
      <c r="B8" s="19" t="s">
        <v>4</v>
      </c>
      <c r="C8" s="6">
        <v>10</v>
      </c>
      <c r="D8" s="6" t="str">
        <f>IF(E:E&gt;8,"Mesophanerophyte",IF(E:E&gt;2,"Microphanerophyte",IF(E:E&gt;0.5,"Nanophanerophyte"," ")))</f>
        <v>Nanophanerophyte</v>
      </c>
      <c r="E8" s="6">
        <v>1.7</v>
      </c>
      <c r="F8" s="6" t="str">
        <f>IF(C8:C39&gt;=6,"adulte",IF(C8:C39&gt;=2.5,"jeune plant",IF(C8:C39&lt;2.5,"Rég"," ")))</f>
        <v>adulte</v>
      </c>
      <c r="G8">
        <f t="shared" si="0"/>
        <v>4.761634261043179</v>
      </c>
    </row>
    <row r="9" spans="1:7" x14ac:dyDescent="0.3">
      <c r="A9" s="5" t="s">
        <v>11</v>
      </c>
      <c r="B9" s="19" t="s">
        <v>13</v>
      </c>
      <c r="C9" s="6">
        <v>25</v>
      </c>
      <c r="D9" s="6" t="str">
        <f>IF(E:E&gt;8,"Mesophanerophyte",IF(E:E&gt;2,"Microphanerophyte",IF(E:E&gt;0.5,"Nanophanerophyte"," ")))</f>
        <v>Microphanerophyte</v>
      </c>
      <c r="E9" s="6">
        <v>4</v>
      </c>
      <c r="F9" s="6" t="str">
        <f>IF(C9:C40&gt;=6,"adulte",IF(C9:C40&gt;=2.5,"jeune plant",IF(C9:C40&lt;2.5,"Rég"," ")))</f>
        <v>adulte</v>
      </c>
      <c r="G9">
        <f>0.0825*0.78*(((C9^2)*E9)^0.89966)</f>
        <v>73.373503975216593</v>
      </c>
    </row>
    <row r="10" spans="1:7" x14ac:dyDescent="0.3">
      <c r="A10" s="5" t="s">
        <v>12</v>
      </c>
      <c r="B10" s="19" t="s">
        <v>4</v>
      </c>
      <c r="C10" s="6">
        <v>30</v>
      </c>
      <c r="D10" s="6" t="str">
        <f>IF(E:E&gt;8,"Mesophanerophyte",IF(E:E&gt;2,"Microphanerophyte",IF(E:E&gt;0.5,"Nanophanerophyte"," ")))</f>
        <v>Microphanerophyte</v>
      </c>
      <c r="E10" s="6">
        <v>4</v>
      </c>
      <c r="F10" s="6" t="str">
        <f>IF(C10:C41&gt;=6,"adulte",IF(C10:C41&gt;=2.5,"jeune plant",IF(C10:C41&lt;2.5,"Rég"," ")))</f>
        <v>adulte</v>
      </c>
      <c r="G10">
        <f t="shared" si="0"/>
        <v>103.14167709427029</v>
      </c>
    </row>
    <row r="11" spans="1:7" x14ac:dyDescent="0.3">
      <c r="A11" s="5" t="s">
        <v>11</v>
      </c>
      <c r="B11" s="19" t="s">
        <v>13</v>
      </c>
      <c r="C11" s="6">
        <v>34</v>
      </c>
      <c r="D11" s="6" t="str">
        <f>IF(E:E&gt;8,"Mesophanerophyte",IF(E:E&gt;2,"Microphanerophyte",IF(E:E&gt;0.5,"Nanophanerophyte"," ")))</f>
        <v>Microphanerophyte</v>
      </c>
      <c r="E11" s="6">
        <v>5</v>
      </c>
      <c r="F11" s="6" t="str">
        <f>IF(C11:C42&gt;=6,"adulte",IF(C11:C42&gt;=2.5,"jeune plant",IF(C11:C42&lt;2.5,"Rég"," ")))</f>
        <v>adulte</v>
      </c>
      <c r="G11">
        <f>0.0825*0.78*(((C11^2)*E11)^0.89966)</f>
        <v>155.95688432437899</v>
      </c>
    </row>
    <row r="12" spans="1:7" x14ac:dyDescent="0.3">
      <c r="A12" s="5" t="s">
        <v>11</v>
      </c>
      <c r="B12" s="19" t="s">
        <v>13</v>
      </c>
      <c r="C12" s="6">
        <v>21</v>
      </c>
      <c r="D12" s="6" t="str">
        <f>IF(E:E&gt;8,"Mesophanerophyte",IF(E:E&gt;2,"Microphanerophyte",IF(E:E&gt;0.5,"Nanophanerophyte"," ")))</f>
        <v>Microphanerophyte</v>
      </c>
      <c r="E12" s="6">
        <v>6</v>
      </c>
      <c r="F12" s="6" t="str">
        <f>IF(C12:C43&gt;=6,"adulte",IF(C12:C43&gt;=2.5,"jeune plant",IF(C12:C43&lt;2.5,"Rég"," ")))</f>
        <v>adulte</v>
      </c>
      <c r="G12">
        <f>0.0825*0.78*(((C12^2)*E12)^0.89966)</f>
        <v>77.217498186206313</v>
      </c>
    </row>
    <row r="13" spans="1:7" x14ac:dyDescent="0.3">
      <c r="A13" s="5" t="s">
        <v>12</v>
      </c>
      <c r="B13" s="19" t="s">
        <v>4</v>
      </c>
      <c r="C13" s="6">
        <v>28</v>
      </c>
      <c r="D13" s="6" t="str">
        <f>IF(E:E&gt;8,"Mesophanerophyte",IF(E:E&gt;2,"Microphanerophyte",IF(E:E&gt;0.5,"Nanophanerophyte"," ")))</f>
        <v>Microphanerophyte</v>
      </c>
      <c r="E13" s="6">
        <v>5</v>
      </c>
      <c r="F13" s="6" t="str">
        <f>IF(C13:C44&gt;=6,"adulte",IF(C13:C44&gt;=2.5,"jeune plant",IF(C13:C44&lt;2.5,"Rég"," ")))</f>
        <v>adulte</v>
      </c>
      <c r="G13">
        <f t="shared" si="0"/>
        <v>112.38071820869763</v>
      </c>
    </row>
    <row r="14" spans="1:7" x14ac:dyDescent="0.3">
      <c r="A14" s="5" t="s">
        <v>14</v>
      </c>
      <c r="B14" s="19" t="s">
        <v>51</v>
      </c>
      <c r="C14" s="6">
        <v>9</v>
      </c>
      <c r="D14" s="6" t="str">
        <f>IF(E:E&gt;8,"Mesophanerophyte",IF(E:E&gt;2,"Microphanerophyte",IF(E:E&gt;0.5,"Nanophanerophyte"," ")))</f>
        <v>Nanophanerophyte</v>
      </c>
      <c r="E14" s="6">
        <v>0.7</v>
      </c>
      <c r="F14" s="6" t="str">
        <f>IF(C14:C45&gt;=6,"adulte",IF(C14:C45&gt;=2.5,"jeune plant",IF(C14:C45&lt;2.5,"Rég"," ")))</f>
        <v>adulte</v>
      </c>
      <c r="G14">
        <f>0.464*0.741*(((C14^2)*E14)^0.94275)</f>
        <v>15.471293224492259</v>
      </c>
    </row>
    <row r="15" spans="1:7" x14ac:dyDescent="0.3">
      <c r="A15" s="5" t="s">
        <v>11</v>
      </c>
      <c r="B15" s="19" t="s">
        <v>13</v>
      </c>
      <c r="C15" s="6">
        <v>30</v>
      </c>
      <c r="D15" s="6" t="str">
        <f>IF(E:E&gt;8,"Mesophanerophyte",IF(E:E&gt;2,"Microphanerophyte",IF(E:E&gt;0.5,"Nanophanerophyte"," ")))</f>
        <v>Microphanerophyte</v>
      </c>
      <c r="E15" s="6">
        <v>6</v>
      </c>
      <c r="F15" s="6" t="str">
        <f>IF(C15:C46&gt;=6,"adulte",IF(C15:C46&gt;=2.5,"jeune plant",IF(C15:C46&lt;2.5,"Rég"," ")))</f>
        <v>adulte</v>
      </c>
      <c r="G15">
        <f>0.0825*0.78*(((C15^2)*E15)^0.89966)</f>
        <v>146.70128609066808</v>
      </c>
    </row>
    <row r="16" spans="1:7" x14ac:dyDescent="0.3">
      <c r="A16" s="5" t="s">
        <v>12</v>
      </c>
      <c r="B16" s="19" t="s">
        <v>4</v>
      </c>
      <c r="C16" s="6">
        <v>9.5</v>
      </c>
      <c r="D16" s="6" t="str">
        <f>IF(E:E&gt;8,"Mesophanerophyte",IF(E:E&gt;2,"Microphanerophyte",IF(E:E&gt;0.5,"Nanophanerophyte"," ")))</f>
        <v>Nanophanerophyte</v>
      </c>
      <c r="E16" s="6">
        <v>0.8</v>
      </c>
      <c r="F16" s="6" t="str">
        <f>IF(C16:C47&gt;=6,"adulte",IF(C16:C47&gt;=2.5,"jeune plant",IF(C16:C47&lt;2.5,"Rég"," ")))</f>
        <v>adulte</v>
      </c>
      <c r="G16">
        <f t="shared" si="0"/>
        <v>2.0095020089649251</v>
      </c>
    </row>
    <row r="17" spans="1:7" x14ac:dyDescent="0.3">
      <c r="A17" s="5" t="s">
        <v>14</v>
      </c>
      <c r="B17" s="19" t="s">
        <v>51</v>
      </c>
      <c r="C17" s="6">
        <v>8</v>
      </c>
      <c r="D17" s="6" t="str">
        <f>IF(E:E&gt;8,"Mesophanerophyte",IF(E:E&gt;2,"Microphanerophyte",IF(E:E&gt;0.5,"Nanophanerophyte"," ")))</f>
        <v>Nanophanerophyte</v>
      </c>
      <c r="E17" s="6">
        <v>0.6</v>
      </c>
      <c r="F17" s="6" t="str">
        <f>IF(C17:C48&gt;=6,"adulte",IF(C17:C48&gt;=2.5,"jeune plant",IF(C17:C48&lt;2.5,"Rég"," ")))</f>
        <v>adulte</v>
      </c>
      <c r="G17">
        <f>0.464*0.741*(((C17^2)*E17)^0.94275)</f>
        <v>10.714315983353618</v>
      </c>
    </row>
    <row r="18" spans="1:7" x14ac:dyDescent="0.3">
      <c r="A18" s="5" t="s">
        <v>14</v>
      </c>
      <c r="B18" s="19" t="s">
        <v>51</v>
      </c>
      <c r="C18" s="6">
        <v>9</v>
      </c>
      <c r="D18" s="6" t="str">
        <f>IF(E:E&gt;8,"Mesophanerophyte",IF(E:E&gt;2,"Microphanerophyte",IF(E:E&gt;0.5,"Nanophanerophyte"," ")))</f>
        <v>Nanophanerophyte</v>
      </c>
      <c r="E18" s="6">
        <v>0.6</v>
      </c>
      <c r="F18" s="6" t="str">
        <f>IF(C18:C49&gt;=6,"adulte",IF(C18:C49&gt;=2.5,"jeune plant",IF(C18:C49&lt;2.5,"Rég"," ")))</f>
        <v>adulte</v>
      </c>
      <c r="G18">
        <f>0.464*0.741*(((C18^2)*E18)^0.94275)</f>
        <v>13.378657365904846</v>
      </c>
    </row>
    <row r="19" spans="1:7" x14ac:dyDescent="0.3">
      <c r="A19" s="5" t="s">
        <v>14</v>
      </c>
      <c r="B19" s="19" t="s">
        <v>51</v>
      </c>
      <c r="C19" s="6">
        <v>12</v>
      </c>
      <c r="D19" s="6" t="str">
        <f>IF(E:E&gt;8,"Mesophanerophyte",IF(E:E&gt;2,"Microphanerophyte",IF(E:E&gt;0.5,"Nanophanerophyte"," ")))</f>
        <v>Nanophanerophyte</v>
      </c>
      <c r="E19" s="6">
        <v>1.6</v>
      </c>
      <c r="F19" s="6" t="str">
        <f>IF(C19:C50&gt;=6,"adulte",IF(C19:C50&gt;=2.5,"jeune plant",IF(C19:C50&lt;2.5,"Rég"," ")))</f>
        <v>adulte</v>
      </c>
      <c r="G19">
        <f>0.464*0.741*(((C19^2)*E19)^0.94275)</f>
        <v>58.018506033911848</v>
      </c>
    </row>
    <row r="20" spans="1:7" x14ac:dyDescent="0.3">
      <c r="A20" s="5" t="s">
        <v>14</v>
      </c>
      <c r="B20" s="19" t="s">
        <v>51</v>
      </c>
      <c r="C20" s="6">
        <v>10</v>
      </c>
      <c r="D20" s="6" t="str">
        <f>IF(E:E&gt;8,"Mesophanerophyte",IF(E:E&gt;2,"Microphanerophyte",IF(E:E&gt;0.5,"Nanophanerophyte"," ")))</f>
        <v>Nanophanerophyte</v>
      </c>
      <c r="E20" s="6">
        <v>2</v>
      </c>
      <c r="F20" s="6" t="str">
        <f>IF(C20:C51&gt;=6,"adulte",IF(C20:C51&gt;=2.5,"jeune plant",IF(C20:C51&lt;2.5,"Rég"," ")))</f>
        <v>adulte</v>
      </c>
      <c r="G20">
        <f>0.464*0.741*(((C20^2)*E20)^0.94275)</f>
        <v>50.772928899768743</v>
      </c>
    </row>
    <row r="21" spans="1:7" x14ac:dyDescent="0.3">
      <c r="A21" s="5" t="s">
        <v>11</v>
      </c>
      <c r="B21" s="19" t="s">
        <v>13</v>
      </c>
      <c r="C21" s="6">
        <v>40</v>
      </c>
      <c r="D21" s="6" t="str">
        <f>IF(E:E&gt;8,"Mesophanerophyte",IF(E:E&gt;2,"Microphanerophyte",IF(E:E&gt;0.5,"Nanophanerophyte"," ")))</f>
        <v>Microphanerophyte</v>
      </c>
      <c r="E21" s="6">
        <v>6</v>
      </c>
      <c r="F21" s="6" t="str">
        <f>IF(C21:C52&gt;=6,"adulte",IF(C21:C52&gt;=2.5,"jeune plant",IF(C21:C52&lt;2.5,"Rég"," ")))</f>
        <v>adulte</v>
      </c>
      <c r="G21">
        <f>0.0825*0.78*(((C21^2)*E21)^0.89966)</f>
        <v>246.17201967286439</v>
      </c>
    </row>
    <row r="22" spans="1:7" x14ac:dyDescent="0.3">
      <c r="A22" s="5" t="s">
        <v>11</v>
      </c>
      <c r="B22" s="19" t="s">
        <v>13</v>
      </c>
      <c r="C22" s="6">
        <v>42</v>
      </c>
      <c r="D22" s="6" t="str">
        <f>IF(E:E&gt;8,"Mesophanerophyte",IF(E:E&gt;2,"Microphanerophyte",IF(E:E&gt;0.5,"Nanophanerophyte"," ")))</f>
        <v>Microphanerophyte</v>
      </c>
      <c r="E22" s="6">
        <v>7</v>
      </c>
      <c r="F22" s="6" t="str">
        <f>IF(C22:C53&gt;=6,"adulte",IF(C22:C53&gt;=2.5,"jeune plant",IF(C22:C53&lt;2.5,"Rég"," ")))</f>
        <v>adulte</v>
      </c>
      <c r="G22">
        <f>0.0825*0.78*(((C22^2)*E22)^0.89966)</f>
        <v>308.7410431030188</v>
      </c>
    </row>
    <row r="23" spans="1:7" x14ac:dyDescent="0.3">
      <c r="A23" s="5" t="s">
        <v>11</v>
      </c>
      <c r="B23" s="19" t="s">
        <v>13</v>
      </c>
      <c r="C23" s="6">
        <v>13</v>
      </c>
      <c r="D23" s="6" t="str">
        <f>IF(E:E&gt;8,"Mesophanerophyte",IF(E:E&gt;2,"Microphanerophyte",IF(E:E&gt;0.5,"Nanophanerophyte"," ")))</f>
        <v>Nanophanerophyte</v>
      </c>
      <c r="E23" s="6">
        <v>2</v>
      </c>
      <c r="F23" s="6" t="str">
        <f>IF(C23:C54&gt;=6,"adulte",IF(C23:C54&gt;=2.5,"jeune plant",IF(C23:C54&lt;2.5,"Rég"," ")))</f>
        <v>adulte</v>
      </c>
      <c r="G23">
        <f>0.0825*0.78*(((C23^2)*E23)^0.89966)</f>
        <v>12.125893506791511</v>
      </c>
    </row>
    <row r="24" spans="1:7" x14ac:dyDescent="0.3">
      <c r="A24" s="5" t="s">
        <v>16</v>
      </c>
      <c r="B24" s="19" t="s">
        <v>15</v>
      </c>
      <c r="C24" s="6">
        <v>10</v>
      </c>
      <c r="D24" s="6" t="str">
        <f>IF(E:E&gt;8,"Mesophanerophyte",IF(E:E&gt;2,"Microphanerophyte",IF(E:E&gt;0.5,"Nanophanerophyte"," ")))</f>
        <v>Nanophanerophyte</v>
      </c>
      <c r="E24" s="6">
        <v>1</v>
      </c>
      <c r="F24" s="6" t="str">
        <f>IF(C24:C55&gt;=6,"adulte",IF(C24:C55&gt;=2.5,"jeune plant",IF(C24:C55&lt;2.5,"Rég"," ")))</f>
        <v>adulte</v>
      </c>
      <c r="G24">
        <f>0.1848*(C24^2.3524)</f>
        <v>41.600827254070026</v>
      </c>
    </row>
    <row r="25" spans="1:7" x14ac:dyDescent="0.3">
      <c r="A25" s="5" t="s">
        <v>12</v>
      </c>
      <c r="B25" s="19" t="s">
        <v>4</v>
      </c>
      <c r="C25" s="6">
        <v>9</v>
      </c>
      <c r="D25" s="6" t="str">
        <f>IF(E:E&gt;8,"Mesophanerophyte",IF(E:E&gt;2,"Microphanerophyte",IF(E:E&gt;0.5,"Nanophanerophyte"," ")))</f>
        <v>Nanophanerophyte</v>
      </c>
      <c r="E25" s="6">
        <v>1.9</v>
      </c>
      <c r="F25" s="6" t="str">
        <f>IF(C25:C56&gt;=6,"adulte",IF(C25:C56&gt;=2.5,"jeune plant",IF(C25:C56&lt;2.5,"Rég"," ")))</f>
        <v>adulte</v>
      </c>
      <c r="G25">
        <f t="shared" si="0"/>
        <v>4.3075025627866621</v>
      </c>
    </row>
    <row r="26" spans="1:7" x14ac:dyDescent="0.3">
      <c r="A26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TSITOLOMINA</v>
      </c>
      <c r="B26" s="19" t="s">
        <v>51</v>
      </c>
      <c r="C26" s="6">
        <v>9</v>
      </c>
      <c r="D26" s="6" t="str">
        <f>IF(E:E&gt;8,"Mesophanerophyte",IF(E:E&gt;2,"Microphanerophyte",IF(E:E&gt;0.5,"Nanophanerophyte"," ")))</f>
        <v>Nanophanerophyte</v>
      </c>
      <c r="E26" s="6">
        <v>1.5</v>
      </c>
      <c r="F26" s="6" t="str">
        <f>IF(C26:C57&gt;=6,"adulte",IF(C26:C57&gt;=2.5,"jeune plant",IF(C26:C57&lt;2.5,"Rég"," ")))</f>
        <v>adulte</v>
      </c>
      <c r="G26">
        <f>0.464*0.741*(((C26^2)*E26)^0.94275)</f>
        <v>31.737336354371848</v>
      </c>
    </row>
    <row r="27" spans="1:7" x14ac:dyDescent="0.3">
      <c r="A27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FARAFITRA</v>
      </c>
      <c r="B27" s="19" t="s">
        <v>13</v>
      </c>
      <c r="C27" s="6">
        <v>8</v>
      </c>
      <c r="D27" s="6" t="str">
        <f>IF(E:E&gt;8,"Mesophanerophyte",IF(E:E&gt;2,"Microphanerophyte",IF(E:E&gt;0.5,"Nanophanerophyte"," ")))</f>
        <v>Nanophanerophyte</v>
      </c>
      <c r="E27" s="6">
        <v>1.8</v>
      </c>
      <c r="F27" s="6" t="str">
        <f>IF(C27:C58&gt;=6,"adulte",IF(C27:C58&gt;=2.5,"jeune plant",IF(C27:C58&lt;2.5,"Rég"," ")))</f>
        <v>adulte</v>
      </c>
      <c r="G27">
        <f>0.0825*0.78*(((C27^2)*E27)^0.89966)</f>
        <v>4.604207506595003</v>
      </c>
    </row>
    <row r="28" spans="1:7" x14ac:dyDescent="0.3">
      <c r="A28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28" s="19" t="s">
        <v>4</v>
      </c>
      <c r="C28" s="6">
        <v>16</v>
      </c>
      <c r="D28" s="6" t="str">
        <f>IF(E:E&gt;8,"Mesophanerophyte",IF(E:E&gt;2,"Microphanerophyte",IF(E:E&gt;0.5,"Nanophanerophyte"," ")))</f>
        <v>Nanophanerophyte</v>
      </c>
      <c r="E28" s="6">
        <v>1.9</v>
      </c>
      <c r="F28" s="6" t="str">
        <f>IF(C28:C59&gt;=6,"adulte",IF(C28:C59&gt;=2.5,"jeune plant",IF(C28:C59&lt;2.5,"Rég"," ")))</f>
        <v>adulte</v>
      </c>
      <c r="G28">
        <f t="shared" si="0"/>
        <v>13.730415352974612</v>
      </c>
    </row>
    <row r="29" spans="1:7" x14ac:dyDescent="0.3">
      <c r="A29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TSITOLOMINA</v>
      </c>
      <c r="B29" s="19" t="s">
        <v>51</v>
      </c>
      <c r="C29" s="6">
        <v>9</v>
      </c>
      <c r="D29" s="6" t="str">
        <f>IF(E:E&gt;8,"Mesophanerophyte",IF(E:E&gt;2,"Microphanerophyte",IF(E:E&gt;0.5,"Nanophanerophyte"," ")))</f>
        <v>Nanophanerophyte</v>
      </c>
      <c r="E29" s="6">
        <v>1</v>
      </c>
      <c r="F29" s="6" t="str">
        <f>IF(C29:C60&gt;=6,"adulte",IF(C29:C60&gt;=2.5,"jeune plant",IF(C29:C60&lt;2.5,"Rég"," ")))</f>
        <v>adulte</v>
      </c>
      <c r="G29">
        <f>0.464*0.741*(((C29^2)*E29)^0.94275)</f>
        <v>21.655112291404063</v>
      </c>
    </row>
    <row r="30" spans="1:7" x14ac:dyDescent="0.3">
      <c r="A30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TSITOLOMINA</v>
      </c>
      <c r="B30" s="19" t="s">
        <v>51</v>
      </c>
      <c r="C30" s="6">
        <v>11</v>
      </c>
      <c r="D30" s="6" t="str">
        <f>IF(E:E&gt;8,"Mesophanerophyte",IF(E:E&gt;2,"Microphanerophyte",IF(E:E&gt;0.5,"Nanophanerophyte"," ")))</f>
        <v>Nanophanerophyte</v>
      </c>
      <c r="E30" s="6">
        <v>1.3</v>
      </c>
      <c r="F30" s="6" t="str">
        <f>IF(C30:C61&gt;=6,"adulte",IF(C30:C61&gt;=2.5,"jeune plant",IF(C30:C61&lt;2.5,"Rég"," ")))</f>
        <v>adulte</v>
      </c>
      <c r="G30">
        <f>0.464*0.741*(((C30^2)*E30)^0.94275)</f>
        <v>40.485750259103447</v>
      </c>
    </row>
    <row r="31" spans="1:7" x14ac:dyDescent="0.3">
      <c r="A31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TSITOLOMINA</v>
      </c>
      <c r="B31" s="19" t="s">
        <v>51</v>
      </c>
      <c r="C31" s="6">
        <v>9</v>
      </c>
      <c r="D31" s="6" t="str">
        <f>IF(E:E&gt;8,"Mesophanerophyte",IF(E:E&gt;2,"Microphanerophyte",IF(E:E&gt;0.5,"Nanophanerophyte"," ")))</f>
        <v>Nanophanerophyte</v>
      </c>
      <c r="E31" s="6">
        <v>1.3</v>
      </c>
      <c r="F31" s="6" t="str">
        <f>IF(C31:C62&gt;=6,"adulte",IF(C31:C62&gt;=2.5,"jeune plant",IF(C31:C62&lt;2.5,"Rég"," ")))</f>
        <v>adulte</v>
      </c>
      <c r="G31">
        <f>0.464*0.741*(((C31^2)*E31)^0.94275)</f>
        <v>27.731958107295736</v>
      </c>
    </row>
    <row r="32" spans="1:7" x14ac:dyDescent="0.3">
      <c r="A32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32" s="19" t="s">
        <v>4</v>
      </c>
      <c r="C32" s="6">
        <v>7.5</v>
      </c>
      <c r="D32" s="6" t="str">
        <f>IF(E:E&gt;8,"Mesophanerophyte",IF(E:E&gt;2,"Microphanerophyte",IF(E:E&gt;0.5,"Nanophanerophyte"," ")))</f>
        <v>Nanophanerophyte</v>
      </c>
      <c r="E32" s="6">
        <v>1.5</v>
      </c>
      <c r="F32" s="6" t="str">
        <f>IF(C32:C63&gt;=6,"adulte",IF(C32:C63&gt;=2.5,"jeune plant",IF(C32:C63&lt;2.5,"Rég"," ")))</f>
        <v>adulte</v>
      </c>
      <c r="G32">
        <f t="shared" si="0"/>
        <v>2.3510751787804143</v>
      </c>
    </row>
    <row r="33" spans="1:8" x14ac:dyDescent="0.3">
      <c r="A33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FARAFITRA</v>
      </c>
      <c r="B33" s="19" t="s">
        <v>13</v>
      </c>
      <c r="C33" s="6">
        <v>13</v>
      </c>
      <c r="D33" s="6" t="str">
        <f>IF(E:E&gt;8,"Mesophanerophyte",IF(E:E&gt;2,"Microphanerophyte",IF(E:E&gt;0.5,"Nanophanerophyte"," ")))</f>
        <v>Nanophanerophyte</v>
      </c>
      <c r="E33" s="6">
        <v>2</v>
      </c>
      <c r="F33" s="6" t="str">
        <f>IF(C33:C64&gt;=6,"adulte",IF(C33:C64&gt;=2.5,"jeune plant",IF(C33:C64&lt;2.5,"Rég"," ")))</f>
        <v>adulte</v>
      </c>
      <c r="G33">
        <f>0.0825*0.78*(((C33^2)*E33)^0.89966)</f>
        <v>12.125893506791511</v>
      </c>
    </row>
    <row r="34" spans="1:8" x14ac:dyDescent="0.3">
      <c r="A34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FARAFITRA</v>
      </c>
      <c r="B34" s="19" t="s">
        <v>13</v>
      </c>
      <c r="C34" s="6">
        <v>47</v>
      </c>
      <c r="D34" s="6" t="str">
        <f>IF(E:E&gt;8,"Mesophanerophyte",IF(E:E&gt;2,"Microphanerophyte",IF(E:E&gt;0.5,"Nanophanerophyte"," ")))</f>
        <v>Microphanerophyte</v>
      </c>
      <c r="E34" s="6">
        <v>8</v>
      </c>
      <c r="F34" s="6" t="str">
        <f>IF(C34:C65&gt;=6,"adulte",IF(C34:C65&gt;=2.5,"jeune plant",IF(C34:C65&lt;2.5,"Rég"," ")))</f>
        <v>adulte</v>
      </c>
      <c r="G34">
        <f t="shared" ref="G34:G37" si="1">0.0825*0.78*(((C34^2)*E34)^0.89966)</f>
        <v>426.24726627949588</v>
      </c>
    </row>
    <row r="35" spans="1:8" x14ac:dyDescent="0.3">
      <c r="A35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FARAFITRA</v>
      </c>
      <c r="B35" s="19" t="s">
        <v>13</v>
      </c>
      <c r="C35" s="6">
        <v>9.5</v>
      </c>
      <c r="D35" s="6" t="str">
        <f>IF(E:E&gt;8,"Mesophanerophyte",IF(E:E&gt;2,"Microphanerophyte",IF(E:E&gt;0.5,"Nanophanerophyte"," ")))</f>
        <v>Microphanerophyte</v>
      </c>
      <c r="E35" s="6">
        <v>3</v>
      </c>
      <c r="F35" s="6" t="str">
        <f>IF(C35:C66&gt;=6,"adulte",IF(C35:C66&gt;=2.5,"jeune plant",IF(C35:C66&lt;2.5,"Rég"," ")))</f>
        <v>adulte</v>
      </c>
      <c r="G35">
        <f t="shared" si="1"/>
        <v>9.9319173472914031</v>
      </c>
    </row>
    <row r="36" spans="1:8" x14ac:dyDescent="0.3">
      <c r="A36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FARAFITRA</v>
      </c>
      <c r="B36" s="19" t="s">
        <v>13</v>
      </c>
      <c r="C36" s="6">
        <v>18</v>
      </c>
      <c r="D36" s="6" t="str">
        <f>IF(E:E&gt;8,"Mesophanerophyte",IF(E:E&gt;2,"Microphanerophyte",IF(E:E&gt;0.5,"Nanophanerophyte"," ")))</f>
        <v>Nanophanerophyte</v>
      </c>
      <c r="E36" s="6">
        <v>1.9</v>
      </c>
      <c r="F36" s="6" t="str">
        <f>IF(C36:C67&gt;=6,"adulte",IF(C36:C67&gt;=2.5,"jeune plant",IF(C36:C67&lt;2.5,"Rég"," ")))</f>
        <v>adulte</v>
      </c>
      <c r="G36">
        <f t="shared" si="1"/>
        <v>20.795479548974246</v>
      </c>
    </row>
    <row r="37" spans="1:8" x14ac:dyDescent="0.3">
      <c r="A37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FARAFITRA</v>
      </c>
      <c r="B37" s="19" t="s">
        <v>13</v>
      </c>
      <c r="C37" s="6">
        <v>30</v>
      </c>
      <c r="D37" s="6" t="str">
        <f>IF(E:E&gt;8,"Mesophanerophyte",IF(E:E&gt;2,"Microphanerophyte",IF(E:E&gt;0.5,"Nanophanerophyte"," ")))</f>
        <v>Nanophanerophyte</v>
      </c>
      <c r="E37" s="6">
        <v>1.9</v>
      </c>
      <c r="F37" s="6" t="str">
        <f>IF(C37:C68&gt;=6,"adulte",IF(C37:C68&gt;=2.5,"jeune plant",IF(C37:C68&lt;2.5,"Rég"," ")))</f>
        <v>adulte</v>
      </c>
      <c r="G37">
        <f t="shared" si="1"/>
        <v>52.136975267021086</v>
      </c>
    </row>
    <row r="38" spans="1:8" x14ac:dyDescent="0.3">
      <c r="A38" s="13"/>
      <c r="B38" s="21"/>
      <c r="C38" s="14"/>
      <c r="D38" s="14"/>
      <c r="E38" s="10"/>
      <c r="F38" s="6" t="s">
        <v>33</v>
      </c>
      <c r="G38" s="5"/>
      <c r="H38" s="5"/>
    </row>
    <row r="39" spans="1:8" x14ac:dyDescent="0.3">
      <c r="A39" s="12" t="s">
        <v>23</v>
      </c>
      <c r="B39" s="12" t="s">
        <v>24</v>
      </c>
      <c r="C39" s="12" t="s">
        <v>22</v>
      </c>
      <c r="D39" s="15"/>
      <c r="E39" s="18"/>
      <c r="F39" s="3" t="s">
        <v>70</v>
      </c>
      <c r="G39" s="31">
        <f>SUM(G6:G37)</f>
        <v>2137.9647709202109</v>
      </c>
      <c r="H39" s="31" t="s">
        <v>71</v>
      </c>
    </row>
    <row r="40" spans="1:8" x14ac:dyDescent="0.3">
      <c r="A40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TSITOLOMINA</v>
      </c>
      <c r="B40" s="19" t="s">
        <v>51</v>
      </c>
      <c r="C40" s="6">
        <v>22</v>
      </c>
      <c r="D40" s="16" t="s">
        <v>17</v>
      </c>
      <c r="E40" s="18"/>
      <c r="F40" s="3" t="s">
        <v>70</v>
      </c>
      <c r="G40" s="31">
        <f>G39*0.55*0.001</f>
        <v>1.1758806240061161</v>
      </c>
      <c r="H40" s="31" t="s">
        <v>72</v>
      </c>
    </row>
    <row r="41" spans="1:8" x14ac:dyDescent="0.3">
      <c r="A41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41" s="19" t="s">
        <v>4</v>
      </c>
      <c r="C41" s="6">
        <v>19</v>
      </c>
      <c r="D41" s="16" t="s">
        <v>17</v>
      </c>
      <c r="E41" s="18"/>
    </row>
    <row r="42" spans="1:8" x14ac:dyDescent="0.3">
      <c r="A42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FARAFITRA</v>
      </c>
      <c r="B42" s="19" t="s">
        <v>13</v>
      </c>
      <c r="C42" s="6">
        <v>6</v>
      </c>
      <c r="D42" s="16" t="s">
        <v>17</v>
      </c>
      <c r="E42" s="18"/>
    </row>
  </sheetData>
  <pageMargins left="0.7" right="0.7" top="0.75" bottom="0.75" header="0.3" footer="0.3"/>
  <pageSetup paperSize="9" orientation="portrait" r:id="rId1"/>
  <ignoredErrors>
    <ignoredError sqref="F7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"/>
  <sheetViews>
    <sheetView workbookViewId="0">
      <selection activeCell="I23" sqref="I23"/>
    </sheetView>
  </sheetViews>
  <sheetFormatPr defaultColWidth="11.5546875" defaultRowHeight="14.4" x14ac:dyDescent="0.3"/>
  <cols>
    <col min="1" max="1" width="14.109375" style="1" customWidth="1"/>
    <col min="2" max="9" width="12.5546875" customWidth="1"/>
  </cols>
  <sheetData>
    <row r="1" spans="1:9" x14ac:dyDescent="0.3">
      <c r="A1" s="3" t="s">
        <v>32</v>
      </c>
      <c r="B1" s="3" t="s">
        <v>33</v>
      </c>
      <c r="C1" s="3" t="s">
        <v>34</v>
      </c>
      <c r="D1" s="3" t="s">
        <v>35</v>
      </c>
      <c r="E1" s="3" t="s">
        <v>36</v>
      </c>
      <c r="F1" s="3" t="s">
        <v>37</v>
      </c>
      <c r="G1" s="3" t="s">
        <v>38</v>
      </c>
      <c r="H1" s="3" t="s">
        <v>39</v>
      </c>
      <c r="I1" s="3" t="s">
        <v>40</v>
      </c>
    </row>
    <row r="2" spans="1:9" ht="28.8" x14ac:dyDescent="0.3">
      <c r="A2" s="22" t="s">
        <v>78</v>
      </c>
      <c r="B2" s="22" t="s">
        <v>41</v>
      </c>
      <c r="C2" s="22" t="s">
        <v>42</v>
      </c>
      <c r="D2" s="22" t="s">
        <v>43</v>
      </c>
      <c r="E2" s="22" t="s">
        <v>44</v>
      </c>
      <c r="F2" s="22" t="s">
        <v>45</v>
      </c>
      <c r="G2" s="22" t="s">
        <v>46</v>
      </c>
      <c r="H2" s="22" t="s">
        <v>47</v>
      </c>
      <c r="I2" s="22" t="s">
        <v>48</v>
      </c>
    </row>
    <row r="3" spans="1:9" x14ac:dyDescent="0.3">
      <c r="A3" s="22" t="s">
        <v>77</v>
      </c>
      <c r="B3" s="6">
        <v>100</v>
      </c>
      <c r="C3" s="6">
        <v>100</v>
      </c>
      <c r="D3" s="6">
        <v>100</v>
      </c>
      <c r="E3" s="6">
        <v>100</v>
      </c>
      <c r="F3" s="6">
        <v>100</v>
      </c>
      <c r="G3" s="6">
        <v>100</v>
      </c>
      <c r="H3" s="6">
        <v>100</v>
      </c>
      <c r="I3" s="6">
        <v>100</v>
      </c>
    </row>
    <row r="4" spans="1:9" ht="28.8" x14ac:dyDescent="0.3">
      <c r="A4" s="22" t="s">
        <v>79</v>
      </c>
      <c r="B4" s="6" t="s">
        <v>82</v>
      </c>
      <c r="C4" s="6" t="s">
        <v>82</v>
      </c>
      <c r="D4" s="6" t="s">
        <v>83</v>
      </c>
      <c r="E4" s="6" t="s">
        <v>83</v>
      </c>
      <c r="F4" s="6" t="s">
        <v>83</v>
      </c>
      <c r="G4" s="6" t="s">
        <v>83</v>
      </c>
      <c r="H4" s="6" t="s">
        <v>82</v>
      </c>
      <c r="I4" s="6" t="s">
        <v>82</v>
      </c>
    </row>
    <row r="5" spans="1:9" s="1" customFormat="1" ht="28.8" x14ac:dyDescent="0.3">
      <c r="A5" s="22" t="s">
        <v>80</v>
      </c>
      <c r="B5" s="25" t="s">
        <v>51</v>
      </c>
      <c r="C5" s="26" t="s">
        <v>19</v>
      </c>
      <c r="D5" s="26" t="s">
        <v>4</v>
      </c>
      <c r="E5" s="26" t="s">
        <v>4</v>
      </c>
      <c r="F5" s="26" t="s">
        <v>4</v>
      </c>
      <c r="G5" s="26" t="s">
        <v>19</v>
      </c>
      <c r="H5" s="26" t="s">
        <v>4</v>
      </c>
      <c r="I5" s="26" t="s">
        <v>4</v>
      </c>
    </row>
    <row r="6" spans="1:9" ht="28.8" x14ac:dyDescent="0.3">
      <c r="A6" s="22" t="s">
        <v>81</v>
      </c>
      <c r="B6" s="6" t="s">
        <v>84</v>
      </c>
      <c r="C6" s="6" t="s">
        <v>85</v>
      </c>
      <c r="D6" s="6" t="s">
        <v>84</v>
      </c>
      <c r="E6" s="6" t="s">
        <v>84</v>
      </c>
      <c r="F6" s="22" t="s">
        <v>84</v>
      </c>
      <c r="G6" s="6" t="s">
        <v>85</v>
      </c>
      <c r="H6" s="6" t="s">
        <v>85</v>
      </c>
      <c r="I6" s="6" t="s">
        <v>85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8"/>
  <sheetViews>
    <sheetView workbookViewId="0">
      <selection sqref="A1:K8"/>
    </sheetView>
  </sheetViews>
  <sheetFormatPr defaultColWidth="11.5546875" defaultRowHeight="14.4" x14ac:dyDescent="0.3"/>
  <cols>
    <col min="1" max="1" width="18.5546875" customWidth="1"/>
    <col min="2" max="2" width="21.88671875" customWidth="1"/>
    <col min="3" max="3" width="19.88671875" customWidth="1"/>
    <col min="10" max="11" width="10.88671875" customWidth="1"/>
  </cols>
  <sheetData>
    <row r="1" spans="1:11" x14ac:dyDescent="0.3">
      <c r="A1" s="5" t="s">
        <v>88</v>
      </c>
      <c r="B1" s="5" t="s">
        <v>87</v>
      </c>
      <c r="C1" s="5" t="s">
        <v>86</v>
      </c>
      <c r="D1" s="3" t="s">
        <v>33</v>
      </c>
      <c r="E1" s="3" t="s">
        <v>34</v>
      </c>
      <c r="F1" s="3" t="s">
        <v>35</v>
      </c>
      <c r="G1" s="3" t="s">
        <v>36</v>
      </c>
      <c r="H1" s="3" t="s">
        <v>37</v>
      </c>
      <c r="I1" s="3" t="s">
        <v>38</v>
      </c>
      <c r="J1" s="3" t="s">
        <v>39</v>
      </c>
      <c r="K1" s="3" t="s">
        <v>40</v>
      </c>
    </row>
    <row r="2" spans="1:11" x14ac:dyDescent="0.3">
      <c r="A2" s="5" t="s">
        <v>56</v>
      </c>
      <c r="B2" s="23" t="s">
        <v>4</v>
      </c>
      <c r="C2" s="23" t="s">
        <v>12</v>
      </c>
      <c r="D2" s="6">
        <v>1</v>
      </c>
      <c r="E2" s="6">
        <v>1</v>
      </c>
      <c r="F2" s="6">
        <v>1</v>
      </c>
      <c r="G2" s="6">
        <v>1</v>
      </c>
      <c r="H2" s="6">
        <v>1</v>
      </c>
      <c r="I2" s="6">
        <v>1</v>
      </c>
      <c r="J2" s="6">
        <v>1</v>
      </c>
      <c r="K2" s="6">
        <v>1</v>
      </c>
    </row>
    <row r="3" spans="1:11" x14ac:dyDescent="0.3">
      <c r="A3" s="5" t="s">
        <v>63</v>
      </c>
      <c r="B3" s="23" t="s">
        <v>13</v>
      </c>
      <c r="C3" s="19" t="s">
        <v>11</v>
      </c>
      <c r="D3" s="6">
        <v>1</v>
      </c>
      <c r="E3" s="6">
        <v>0</v>
      </c>
      <c r="F3" s="6">
        <v>1</v>
      </c>
      <c r="G3" s="6">
        <v>1</v>
      </c>
      <c r="H3" s="6">
        <v>0</v>
      </c>
      <c r="I3" s="6">
        <v>0</v>
      </c>
      <c r="J3" s="6">
        <v>1</v>
      </c>
      <c r="K3" s="6">
        <v>1</v>
      </c>
    </row>
    <row r="4" spans="1:11" x14ac:dyDescent="0.3">
      <c r="A4" s="5" t="s">
        <v>56</v>
      </c>
      <c r="B4" s="23" t="s">
        <v>51</v>
      </c>
      <c r="C4" s="19" t="s">
        <v>14</v>
      </c>
      <c r="D4" s="6">
        <v>1</v>
      </c>
      <c r="E4" s="6">
        <v>1</v>
      </c>
      <c r="F4" s="6">
        <v>1</v>
      </c>
      <c r="G4" s="6">
        <v>1</v>
      </c>
      <c r="H4" s="6">
        <v>0</v>
      </c>
      <c r="I4" s="6">
        <v>1</v>
      </c>
      <c r="J4" s="6">
        <v>1</v>
      </c>
      <c r="K4" s="6">
        <v>1</v>
      </c>
    </row>
    <row r="5" spans="1:11" x14ac:dyDescent="0.3">
      <c r="A5" s="5" t="s">
        <v>58</v>
      </c>
      <c r="B5" s="23" t="s">
        <v>15</v>
      </c>
      <c r="C5" s="19" t="s">
        <v>16</v>
      </c>
      <c r="D5" s="6">
        <v>1</v>
      </c>
      <c r="E5" s="6">
        <v>0</v>
      </c>
      <c r="F5" s="6">
        <v>0</v>
      </c>
      <c r="G5" s="6">
        <v>0</v>
      </c>
      <c r="H5" s="6">
        <v>1</v>
      </c>
      <c r="I5" s="6">
        <v>0</v>
      </c>
      <c r="J5" s="6">
        <v>1</v>
      </c>
      <c r="K5" s="6">
        <v>0</v>
      </c>
    </row>
    <row r="6" spans="1:11" x14ac:dyDescent="0.3">
      <c r="A6" s="5" t="s">
        <v>56</v>
      </c>
      <c r="B6" s="23" t="s">
        <v>19</v>
      </c>
      <c r="C6" s="19" t="s">
        <v>52</v>
      </c>
      <c r="D6" s="6">
        <v>0</v>
      </c>
      <c r="E6" s="6">
        <v>1</v>
      </c>
      <c r="F6" s="6">
        <v>1</v>
      </c>
      <c r="G6" s="6">
        <v>1</v>
      </c>
      <c r="H6" s="6">
        <v>0</v>
      </c>
      <c r="I6" s="6">
        <v>1</v>
      </c>
      <c r="J6" s="6">
        <v>1</v>
      </c>
      <c r="K6" s="6">
        <v>1</v>
      </c>
    </row>
    <row r="7" spans="1:11" x14ac:dyDescent="0.3">
      <c r="A7" s="5" t="s">
        <v>57</v>
      </c>
      <c r="B7" s="23" t="s">
        <v>20</v>
      </c>
      <c r="C7" s="19" t="s">
        <v>53</v>
      </c>
      <c r="D7" s="6">
        <v>0</v>
      </c>
      <c r="E7" s="6">
        <v>1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</row>
    <row r="8" spans="1:11" x14ac:dyDescent="0.3">
      <c r="A8" s="5" t="s">
        <v>55</v>
      </c>
      <c r="B8" s="23" t="s">
        <v>21</v>
      </c>
      <c r="C8" s="19" t="s">
        <v>54</v>
      </c>
      <c r="D8" s="6">
        <v>0</v>
      </c>
      <c r="E8" s="6">
        <v>1</v>
      </c>
      <c r="F8" s="6">
        <v>0</v>
      </c>
      <c r="G8" s="6">
        <v>0</v>
      </c>
      <c r="H8" s="6">
        <v>0</v>
      </c>
      <c r="I8" s="6">
        <v>1</v>
      </c>
      <c r="J8" s="6">
        <v>1</v>
      </c>
      <c r="K8" s="6"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12"/>
  <sheetViews>
    <sheetView workbookViewId="0">
      <selection activeCell="H18" sqref="H18"/>
    </sheetView>
  </sheetViews>
  <sheetFormatPr defaultColWidth="11.5546875" defaultRowHeight="14.4" x14ac:dyDescent="0.3"/>
  <cols>
    <col min="1" max="1" width="23.44140625" customWidth="1"/>
    <col min="2" max="2" width="21.44140625" customWidth="1"/>
    <col min="3" max="4" width="6.44140625" customWidth="1"/>
    <col min="5" max="5" width="6.109375" customWidth="1"/>
    <col min="6" max="6" width="7.44140625" customWidth="1"/>
    <col min="7" max="7" width="7.109375" customWidth="1"/>
    <col min="8" max="8" width="7" customWidth="1"/>
    <col min="9" max="9" width="7.5546875" customWidth="1"/>
    <col min="10" max="10" width="7.6640625" customWidth="1"/>
  </cols>
  <sheetData>
    <row r="1" spans="1:10" ht="43.2" x14ac:dyDescent="0.3">
      <c r="A1" s="3" t="s">
        <v>50</v>
      </c>
      <c r="B1" s="3" t="s">
        <v>49</v>
      </c>
      <c r="C1" s="4" t="s">
        <v>33</v>
      </c>
      <c r="D1" s="4" t="s">
        <v>34</v>
      </c>
      <c r="E1" s="4" t="s">
        <v>35</v>
      </c>
      <c r="F1" s="4" t="s">
        <v>36</v>
      </c>
      <c r="G1" s="4" t="s">
        <v>37</v>
      </c>
      <c r="H1" s="4" t="s">
        <v>38</v>
      </c>
      <c r="I1" s="4" t="s">
        <v>39</v>
      </c>
      <c r="J1" s="4" t="s">
        <v>40</v>
      </c>
    </row>
    <row r="2" spans="1:10" x14ac:dyDescent="0.3">
      <c r="A2" s="23" t="s">
        <v>12</v>
      </c>
      <c r="B2" s="23" t="s">
        <v>4</v>
      </c>
      <c r="C2" s="6">
        <v>28</v>
      </c>
      <c r="D2" s="6">
        <v>54</v>
      </c>
      <c r="E2" s="6">
        <v>116</v>
      </c>
      <c r="F2" s="6">
        <v>161</v>
      </c>
      <c r="G2" s="6">
        <v>67</v>
      </c>
      <c r="H2" s="6">
        <v>165</v>
      </c>
      <c r="I2" s="6">
        <v>162</v>
      </c>
      <c r="J2" s="6">
        <v>154</v>
      </c>
    </row>
    <row r="3" spans="1:10" x14ac:dyDescent="0.3">
      <c r="A3" s="19" t="s">
        <v>11</v>
      </c>
      <c r="B3" s="23" t="s">
        <v>13</v>
      </c>
      <c r="C3" s="6">
        <v>19</v>
      </c>
      <c r="D3" s="6">
        <v>0</v>
      </c>
      <c r="E3" s="6">
        <v>1</v>
      </c>
      <c r="F3" s="6">
        <v>1</v>
      </c>
      <c r="G3" s="6">
        <v>0</v>
      </c>
      <c r="H3" s="6">
        <v>0</v>
      </c>
      <c r="I3" s="6">
        <v>1</v>
      </c>
      <c r="J3" s="6">
        <v>2</v>
      </c>
    </row>
    <row r="4" spans="1:10" x14ac:dyDescent="0.3">
      <c r="A4" s="19" t="s">
        <v>14</v>
      </c>
      <c r="B4" s="23" t="s">
        <v>51</v>
      </c>
      <c r="C4" s="6">
        <v>32</v>
      </c>
      <c r="D4" s="6">
        <v>63</v>
      </c>
      <c r="E4" s="6">
        <v>15</v>
      </c>
      <c r="F4" s="6">
        <v>9</v>
      </c>
      <c r="G4" s="6">
        <v>0</v>
      </c>
      <c r="H4" s="6">
        <v>6</v>
      </c>
      <c r="I4" s="6">
        <v>67</v>
      </c>
      <c r="J4" s="6">
        <v>37</v>
      </c>
    </row>
    <row r="5" spans="1:10" x14ac:dyDescent="0.3">
      <c r="A5" s="19" t="s">
        <v>16</v>
      </c>
      <c r="B5" s="23" t="s">
        <v>15</v>
      </c>
      <c r="C5" s="6">
        <v>1</v>
      </c>
      <c r="D5" s="6">
        <v>0</v>
      </c>
      <c r="E5" s="6">
        <v>0</v>
      </c>
      <c r="F5" s="6">
        <v>0</v>
      </c>
      <c r="G5" s="6">
        <v>2</v>
      </c>
      <c r="H5" s="6">
        <v>0</v>
      </c>
      <c r="I5" s="6">
        <v>1</v>
      </c>
      <c r="J5" s="6">
        <v>0</v>
      </c>
    </row>
    <row r="6" spans="1:10" x14ac:dyDescent="0.3">
      <c r="A6" s="19" t="s">
        <v>52</v>
      </c>
      <c r="B6" s="23" t="s">
        <v>19</v>
      </c>
      <c r="C6" s="6">
        <v>0</v>
      </c>
      <c r="D6" s="6">
        <v>428</v>
      </c>
      <c r="E6" s="6">
        <v>3</v>
      </c>
      <c r="F6" s="6">
        <v>1</v>
      </c>
      <c r="G6" s="6">
        <v>0</v>
      </c>
      <c r="H6" s="6">
        <v>684</v>
      </c>
      <c r="I6" s="6">
        <v>93</v>
      </c>
      <c r="J6" s="6">
        <v>47</v>
      </c>
    </row>
    <row r="7" spans="1:10" x14ac:dyDescent="0.3">
      <c r="A7" s="19" t="s">
        <v>53</v>
      </c>
      <c r="B7" s="23" t="s">
        <v>20</v>
      </c>
      <c r="C7" s="6">
        <v>0</v>
      </c>
      <c r="D7" s="6">
        <v>11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</row>
    <row r="8" spans="1:10" x14ac:dyDescent="0.3">
      <c r="A8" s="19" t="s">
        <v>54</v>
      </c>
      <c r="B8" s="23" t="s">
        <v>21</v>
      </c>
      <c r="C8" s="6">
        <v>0</v>
      </c>
      <c r="D8" s="6">
        <v>6</v>
      </c>
      <c r="E8" s="6">
        <v>0</v>
      </c>
      <c r="F8" s="6">
        <v>0</v>
      </c>
      <c r="G8" s="6">
        <v>0</v>
      </c>
      <c r="H8" s="6">
        <v>2</v>
      </c>
      <c r="I8" s="6">
        <v>3</v>
      </c>
      <c r="J8" s="6">
        <v>0</v>
      </c>
    </row>
    <row r="9" spans="1:10" x14ac:dyDescent="0.3">
      <c r="B9" s="23" t="s">
        <v>59</v>
      </c>
      <c r="C9" s="5">
        <f>SUM(C2:C8)</f>
        <v>80</v>
      </c>
      <c r="D9" s="5">
        <f t="shared" ref="D9:J9" si="0">SUM(D2:D8)</f>
        <v>562</v>
      </c>
      <c r="E9" s="5">
        <f t="shared" si="0"/>
        <v>135</v>
      </c>
      <c r="F9" s="5">
        <f t="shared" si="0"/>
        <v>172</v>
      </c>
      <c r="G9" s="5">
        <f t="shared" si="0"/>
        <v>69</v>
      </c>
      <c r="H9" s="5">
        <f t="shared" si="0"/>
        <v>857</v>
      </c>
      <c r="I9" s="5">
        <f t="shared" si="0"/>
        <v>327</v>
      </c>
      <c r="J9" s="5">
        <f t="shared" si="0"/>
        <v>240</v>
      </c>
    </row>
    <row r="10" spans="1:10" x14ac:dyDescent="0.3">
      <c r="B10" s="23" t="s">
        <v>62</v>
      </c>
      <c r="C10" s="5">
        <f>AVERAGE(C2:C8)</f>
        <v>11.428571428571429</v>
      </c>
      <c r="D10" s="5">
        <f t="shared" ref="D10:J10" si="1">AVERAGE(D2:D8)</f>
        <v>80.285714285714292</v>
      </c>
      <c r="E10" s="5">
        <f t="shared" si="1"/>
        <v>19.285714285714285</v>
      </c>
      <c r="F10" s="5">
        <f t="shared" si="1"/>
        <v>24.571428571428573</v>
      </c>
      <c r="G10" s="5">
        <f t="shared" si="1"/>
        <v>9.8571428571428577</v>
      </c>
      <c r="H10" s="5">
        <f t="shared" si="1"/>
        <v>122.42857142857143</v>
      </c>
      <c r="I10" s="5">
        <f t="shared" si="1"/>
        <v>46.714285714285715</v>
      </c>
      <c r="J10" s="5">
        <f t="shared" si="1"/>
        <v>34.285714285714285</v>
      </c>
    </row>
    <row r="11" spans="1:10" x14ac:dyDescent="0.3">
      <c r="B11" s="23" t="s">
        <v>60</v>
      </c>
      <c r="C11" s="5">
        <f>VAR(C2:C8)</f>
        <v>209.28571428571431</v>
      </c>
      <c r="D11" s="5">
        <f t="shared" ref="D11:J11" si="2">VAR(D2:D8)</f>
        <v>24184.238095238095</v>
      </c>
      <c r="E11" s="5">
        <f t="shared" si="2"/>
        <v>1847.9047619047622</v>
      </c>
      <c r="F11" s="5">
        <f t="shared" si="2"/>
        <v>3629.6190476190477</v>
      </c>
      <c r="G11" s="5">
        <f t="shared" si="2"/>
        <v>635.47619047619048</v>
      </c>
      <c r="H11" s="5">
        <f t="shared" si="2"/>
        <v>65033.285714285717</v>
      </c>
      <c r="I11" s="5">
        <f t="shared" si="2"/>
        <v>4019.5714285714289</v>
      </c>
      <c r="J11" s="5">
        <f t="shared" si="2"/>
        <v>3178.2380952380954</v>
      </c>
    </row>
    <row r="12" spans="1:10" x14ac:dyDescent="0.3">
      <c r="B12" s="23" t="s">
        <v>61</v>
      </c>
      <c r="C12" s="5">
        <f>STDEV(C2:C8)</f>
        <v>14.466710555123244</v>
      </c>
      <c r="D12" s="5">
        <f t="shared" ref="D12:J12" si="3">STDEV(D2:D8)</f>
        <v>155.51282292865145</v>
      </c>
      <c r="E12" s="5">
        <f t="shared" si="3"/>
        <v>42.987262786839104</v>
      </c>
      <c r="F12" s="5">
        <f t="shared" si="3"/>
        <v>60.246319784855302</v>
      </c>
      <c r="G12" s="5">
        <f t="shared" si="3"/>
        <v>25.208653087306956</v>
      </c>
      <c r="H12" s="5">
        <f t="shared" si="3"/>
        <v>255.01624598108592</v>
      </c>
      <c r="I12" s="5">
        <f t="shared" si="3"/>
        <v>63.400090130625436</v>
      </c>
      <c r="J12" s="5">
        <f t="shared" si="3"/>
        <v>56.37586447441933</v>
      </c>
    </row>
  </sheetData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9"/>
  <sheetViews>
    <sheetView workbookViewId="0">
      <selection sqref="A1:I9"/>
    </sheetView>
  </sheetViews>
  <sheetFormatPr defaultColWidth="11.5546875" defaultRowHeight="14.4" x14ac:dyDescent="0.3"/>
  <sheetData>
    <row r="1" spans="1:9" x14ac:dyDescent="0.3">
      <c r="B1" s="3" t="s">
        <v>33</v>
      </c>
      <c r="C1" s="3" t="s">
        <v>34</v>
      </c>
      <c r="D1" s="3" t="s">
        <v>35</v>
      </c>
      <c r="E1" s="3" t="s">
        <v>36</v>
      </c>
      <c r="F1" s="3" t="s">
        <v>37</v>
      </c>
      <c r="G1" s="3" t="s">
        <v>38</v>
      </c>
      <c r="H1" s="3" t="s">
        <v>39</v>
      </c>
      <c r="I1" s="3" t="s">
        <v>40</v>
      </c>
    </row>
    <row r="2" spans="1:9" ht="31.5" customHeight="1" x14ac:dyDescent="0.3">
      <c r="A2" s="3" t="s">
        <v>33</v>
      </c>
      <c r="B2" s="27"/>
      <c r="C2" s="28"/>
      <c r="D2" s="28"/>
      <c r="E2" s="28"/>
      <c r="F2" s="28"/>
      <c r="G2" s="28"/>
      <c r="H2" s="28"/>
      <c r="I2" s="28"/>
    </row>
    <row r="3" spans="1:9" ht="31.5" customHeight="1" x14ac:dyDescent="0.3">
      <c r="A3" s="3" t="s">
        <v>34</v>
      </c>
      <c r="B3" s="28">
        <f>(2/7)*100</f>
        <v>28.571428571428569</v>
      </c>
      <c r="C3" s="27"/>
      <c r="D3" s="28"/>
      <c r="E3" s="28"/>
      <c r="F3" s="28"/>
      <c r="G3" s="28"/>
      <c r="H3" s="28"/>
      <c r="I3" s="28"/>
    </row>
    <row r="4" spans="1:9" ht="31.5" customHeight="1" x14ac:dyDescent="0.3">
      <c r="A4" s="3" t="s">
        <v>35</v>
      </c>
      <c r="B4" s="28">
        <f>(3/4)*100</f>
        <v>75</v>
      </c>
      <c r="C4" s="28">
        <f>(2/6)*100</f>
        <v>33.333333333333329</v>
      </c>
      <c r="D4" s="27"/>
      <c r="E4" s="28"/>
      <c r="F4" s="28"/>
      <c r="G4" s="28"/>
      <c r="H4" s="28"/>
      <c r="I4" s="28"/>
    </row>
    <row r="5" spans="1:9" ht="31.5" customHeight="1" x14ac:dyDescent="0.3">
      <c r="A5" s="3" t="s">
        <v>36</v>
      </c>
      <c r="B5" s="28">
        <f>(4/5)*100</f>
        <v>80</v>
      </c>
      <c r="C5" s="28">
        <f>(4/6)*100</f>
        <v>66.666666666666657</v>
      </c>
      <c r="D5" s="28">
        <f>(4/4)*100</f>
        <v>100</v>
      </c>
      <c r="E5" s="27"/>
      <c r="F5" s="28"/>
      <c r="G5" s="28"/>
      <c r="H5" s="28"/>
      <c r="I5" s="28"/>
    </row>
    <row r="6" spans="1:9" ht="31.5" customHeight="1" x14ac:dyDescent="0.3">
      <c r="A6" s="3" t="s">
        <v>37</v>
      </c>
      <c r="B6" s="28">
        <f>(2/4)*100</f>
        <v>50</v>
      </c>
      <c r="C6" s="28">
        <f>(1/6)*100</f>
        <v>16.666666666666664</v>
      </c>
      <c r="D6" s="28">
        <f>(1/5)*100</f>
        <v>20</v>
      </c>
      <c r="E6" s="28">
        <f>(1/5)*100</f>
        <v>20</v>
      </c>
      <c r="F6" s="27"/>
      <c r="G6" s="28"/>
      <c r="H6" s="28"/>
      <c r="I6" s="28"/>
    </row>
    <row r="7" spans="1:9" ht="31.5" customHeight="1" x14ac:dyDescent="0.3">
      <c r="A7" s="3" t="s">
        <v>38</v>
      </c>
      <c r="B7" s="28">
        <f>(2/5)*100</f>
        <v>40</v>
      </c>
      <c r="C7" s="28">
        <f>(3/5)*100</f>
        <v>60</v>
      </c>
      <c r="D7" s="28">
        <f>(3/5)*100</f>
        <v>60</v>
      </c>
      <c r="E7" s="28">
        <f>(3/5)*100</f>
        <v>60</v>
      </c>
      <c r="F7" s="28">
        <f>(1/5)*100</f>
        <v>20</v>
      </c>
      <c r="G7" s="27"/>
      <c r="H7" s="28"/>
      <c r="I7" s="28"/>
    </row>
    <row r="8" spans="1:9" ht="31.5" customHeight="1" x14ac:dyDescent="0.3">
      <c r="A8" s="3" t="s">
        <v>39</v>
      </c>
      <c r="B8" s="28">
        <f>(4/6)*100</f>
        <v>66.666666666666657</v>
      </c>
      <c r="C8" s="28">
        <f>(4/7)*100</f>
        <v>57.142857142857139</v>
      </c>
      <c r="D8" s="28">
        <f>(4/6)*100</f>
        <v>66.666666666666657</v>
      </c>
      <c r="E8" s="28">
        <f>(4/6)*100</f>
        <v>66.666666666666657</v>
      </c>
      <c r="F8" s="28">
        <f>(2/6)*100</f>
        <v>33.333333333333329</v>
      </c>
      <c r="G8" s="28">
        <f>(3/6)*100</f>
        <v>50</v>
      </c>
      <c r="H8" s="27"/>
      <c r="I8" s="28"/>
    </row>
    <row r="9" spans="1:9" ht="31.5" customHeight="1" x14ac:dyDescent="0.3">
      <c r="A9" s="3" t="s">
        <v>40</v>
      </c>
      <c r="B9" s="28">
        <f>(3/5)*100</f>
        <v>60</v>
      </c>
      <c r="C9" s="28">
        <f>(3/6)*100</f>
        <v>50</v>
      </c>
      <c r="D9" s="28">
        <f>(4/4)*100</f>
        <v>100</v>
      </c>
      <c r="E9" s="28">
        <f>(4/4)*100</f>
        <v>100</v>
      </c>
      <c r="F9" s="28">
        <f>(1/5)*100</f>
        <v>20</v>
      </c>
      <c r="G9" s="28">
        <f>(3/5)*100</f>
        <v>60</v>
      </c>
      <c r="H9" s="28">
        <f>(4/6)*100</f>
        <v>66.666666666666657</v>
      </c>
      <c r="I9" s="27"/>
    </row>
  </sheetData>
  <pageMargins left="0.7" right="0.7" top="0.75" bottom="0.75" header="0.3" footer="0.3"/>
  <ignoredErrors>
    <ignoredError sqref="F8 C8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25"/>
  <sheetViews>
    <sheetView workbookViewId="0">
      <selection activeCell="I25" sqref="A1:I25"/>
    </sheetView>
  </sheetViews>
  <sheetFormatPr defaultColWidth="11.5546875" defaultRowHeight="14.4" x14ac:dyDescent="0.3"/>
  <cols>
    <col min="3" max="9" width="14.109375" customWidth="1"/>
  </cols>
  <sheetData>
    <row r="1" spans="1:9" ht="28.8" x14ac:dyDescent="0.3">
      <c r="A1" s="37"/>
      <c r="B1" s="37"/>
      <c r="C1" s="26" t="s">
        <v>4</v>
      </c>
      <c r="D1" s="26" t="s">
        <v>13</v>
      </c>
      <c r="E1" s="26" t="s">
        <v>51</v>
      </c>
      <c r="F1" s="26" t="s">
        <v>15</v>
      </c>
      <c r="G1" s="26" t="s">
        <v>19</v>
      </c>
      <c r="H1" s="26" t="s">
        <v>20</v>
      </c>
      <c r="I1" s="26" t="s">
        <v>21</v>
      </c>
    </row>
    <row r="2" spans="1:9" ht="16.5" customHeight="1" x14ac:dyDescent="0.3">
      <c r="A2" s="39" t="s">
        <v>33</v>
      </c>
      <c r="B2" s="4" t="s">
        <v>65</v>
      </c>
      <c r="C2" s="6">
        <v>9</v>
      </c>
      <c r="D2" s="6">
        <v>13</v>
      </c>
      <c r="E2" s="6">
        <v>10</v>
      </c>
      <c r="F2" s="6">
        <v>1</v>
      </c>
      <c r="G2" s="6">
        <v>0</v>
      </c>
      <c r="H2" s="6">
        <v>0</v>
      </c>
      <c r="I2" s="6">
        <v>0</v>
      </c>
    </row>
    <row r="3" spans="1:9" x14ac:dyDescent="0.3">
      <c r="A3" s="40"/>
      <c r="B3" s="4" t="s">
        <v>66</v>
      </c>
      <c r="C3" s="6">
        <v>19</v>
      </c>
      <c r="D3" s="6">
        <v>6</v>
      </c>
      <c r="E3" s="6">
        <v>22</v>
      </c>
      <c r="F3" s="6">
        <v>0</v>
      </c>
      <c r="G3" s="6">
        <v>0</v>
      </c>
      <c r="H3" s="6">
        <v>0</v>
      </c>
      <c r="I3" s="6">
        <v>0</v>
      </c>
    </row>
    <row r="4" spans="1:9" ht="15.6" x14ac:dyDescent="0.3">
      <c r="A4" s="41"/>
      <c r="B4" s="4" t="s">
        <v>67</v>
      </c>
      <c r="C4" s="38">
        <f>(C3/C2)*100</f>
        <v>211.11111111111111</v>
      </c>
      <c r="D4" s="38">
        <f t="shared" ref="D4:F4" si="0">(D3/D2)*100</f>
        <v>46.153846153846153</v>
      </c>
      <c r="E4" s="38">
        <f t="shared" si="0"/>
        <v>220.00000000000003</v>
      </c>
      <c r="F4" s="38">
        <f t="shared" si="0"/>
        <v>0</v>
      </c>
      <c r="G4" s="38">
        <v>0</v>
      </c>
      <c r="H4" s="38">
        <v>0</v>
      </c>
      <c r="I4" s="38">
        <v>0</v>
      </c>
    </row>
    <row r="5" spans="1:9" x14ac:dyDescent="0.3">
      <c r="A5" s="39" t="s">
        <v>34</v>
      </c>
      <c r="B5" s="4" t="s">
        <v>65</v>
      </c>
      <c r="C5" s="6">
        <v>32</v>
      </c>
      <c r="D5" s="6">
        <v>0</v>
      </c>
      <c r="E5" s="6">
        <v>31</v>
      </c>
      <c r="F5" s="6">
        <v>0</v>
      </c>
      <c r="G5" s="6">
        <v>19</v>
      </c>
      <c r="H5" s="6">
        <v>11</v>
      </c>
      <c r="I5" s="6">
        <v>4</v>
      </c>
    </row>
    <row r="6" spans="1:9" x14ac:dyDescent="0.3">
      <c r="A6" s="40"/>
      <c r="B6" s="4" t="s">
        <v>66</v>
      </c>
      <c r="C6" s="6">
        <v>22</v>
      </c>
      <c r="D6" s="6">
        <v>0</v>
      </c>
      <c r="E6" s="6">
        <v>32</v>
      </c>
      <c r="F6" s="6">
        <v>0</v>
      </c>
      <c r="G6" s="6">
        <v>409</v>
      </c>
      <c r="H6" s="6">
        <v>0</v>
      </c>
      <c r="I6" s="6">
        <v>2</v>
      </c>
    </row>
    <row r="7" spans="1:9" ht="15.6" x14ac:dyDescent="0.3">
      <c r="A7" s="41"/>
      <c r="B7" s="4" t="s">
        <v>67</v>
      </c>
      <c r="C7" s="38">
        <f>(C6/C5)*100</f>
        <v>68.75</v>
      </c>
      <c r="D7" s="38">
        <v>0</v>
      </c>
      <c r="E7" s="38">
        <f t="shared" ref="E7:I7" si="1">(E6/E5)*100</f>
        <v>103.2258064516129</v>
      </c>
      <c r="F7" s="38">
        <v>0</v>
      </c>
      <c r="G7" s="38">
        <f t="shared" si="1"/>
        <v>2152.6315789473683</v>
      </c>
      <c r="H7" s="38">
        <f t="shared" si="1"/>
        <v>0</v>
      </c>
      <c r="I7" s="38">
        <f t="shared" si="1"/>
        <v>50</v>
      </c>
    </row>
    <row r="8" spans="1:9" x14ac:dyDescent="0.3">
      <c r="A8" s="39" t="s">
        <v>35</v>
      </c>
      <c r="B8" s="4" t="s">
        <v>65</v>
      </c>
      <c r="C8" s="6">
        <v>59</v>
      </c>
      <c r="D8" s="6">
        <v>1</v>
      </c>
      <c r="E8" s="6">
        <v>11</v>
      </c>
      <c r="F8" s="6">
        <v>0</v>
      </c>
      <c r="G8" s="6">
        <v>2</v>
      </c>
      <c r="H8" s="6">
        <v>0</v>
      </c>
      <c r="I8" s="6">
        <v>0</v>
      </c>
    </row>
    <row r="9" spans="1:9" x14ac:dyDescent="0.3">
      <c r="A9" s="40"/>
      <c r="B9" s="4" t="s">
        <v>66</v>
      </c>
      <c r="C9" s="6">
        <v>57</v>
      </c>
      <c r="D9" s="6">
        <v>0</v>
      </c>
      <c r="E9" s="6">
        <v>4</v>
      </c>
      <c r="F9" s="6">
        <v>0</v>
      </c>
      <c r="G9" s="6">
        <v>1</v>
      </c>
      <c r="H9" s="6">
        <v>0</v>
      </c>
      <c r="I9" s="6">
        <v>0</v>
      </c>
    </row>
    <row r="10" spans="1:9" ht="15.6" x14ac:dyDescent="0.3">
      <c r="A10" s="41"/>
      <c r="B10" s="4" t="s">
        <v>67</v>
      </c>
      <c r="C10" s="38">
        <f>(C9/C8)*100</f>
        <v>96.610169491525426</v>
      </c>
      <c r="D10" s="38">
        <f t="shared" ref="D10:G10" si="2">(D9/D8)*100</f>
        <v>0</v>
      </c>
      <c r="E10" s="38">
        <f t="shared" si="2"/>
        <v>36.363636363636367</v>
      </c>
      <c r="F10" s="38">
        <v>0</v>
      </c>
      <c r="G10" s="38">
        <f t="shared" si="2"/>
        <v>50</v>
      </c>
      <c r="H10" s="38">
        <v>0</v>
      </c>
      <c r="I10" s="38">
        <v>0</v>
      </c>
    </row>
    <row r="11" spans="1:9" x14ac:dyDescent="0.3">
      <c r="A11" s="39" t="s">
        <v>36</v>
      </c>
      <c r="B11" s="4" t="s">
        <v>65</v>
      </c>
      <c r="C11" s="6">
        <v>38</v>
      </c>
      <c r="D11" s="6">
        <v>1</v>
      </c>
      <c r="E11" s="6">
        <v>6</v>
      </c>
      <c r="F11" s="6">
        <v>0</v>
      </c>
      <c r="G11" s="6">
        <v>1</v>
      </c>
      <c r="H11" s="6">
        <v>0</v>
      </c>
      <c r="I11" s="6">
        <v>0</v>
      </c>
    </row>
    <row r="12" spans="1:9" x14ac:dyDescent="0.3">
      <c r="A12" s="40"/>
      <c r="B12" s="4" t="s">
        <v>66</v>
      </c>
      <c r="C12" s="6">
        <v>123</v>
      </c>
      <c r="D12" s="6">
        <v>0</v>
      </c>
      <c r="E12" s="6">
        <v>3</v>
      </c>
      <c r="F12" s="6">
        <v>0</v>
      </c>
      <c r="G12" s="6">
        <v>0</v>
      </c>
      <c r="H12" s="6">
        <v>0</v>
      </c>
      <c r="I12" s="6">
        <v>0</v>
      </c>
    </row>
    <row r="13" spans="1:9" ht="15.6" x14ac:dyDescent="0.3">
      <c r="A13" s="41"/>
      <c r="B13" s="4" t="s">
        <v>67</v>
      </c>
      <c r="C13" s="38">
        <f>(C12/C11)*100</f>
        <v>323.68421052631578</v>
      </c>
      <c r="D13" s="38">
        <f t="shared" ref="D13:G13" si="3">(D12/D11)*100</f>
        <v>0</v>
      </c>
      <c r="E13" s="38">
        <f t="shared" si="3"/>
        <v>50</v>
      </c>
      <c r="F13" s="38">
        <v>0</v>
      </c>
      <c r="G13" s="38">
        <f t="shared" si="3"/>
        <v>0</v>
      </c>
      <c r="H13" s="38">
        <v>0</v>
      </c>
      <c r="I13" s="38">
        <v>0</v>
      </c>
    </row>
    <row r="14" spans="1:9" x14ac:dyDescent="0.3">
      <c r="A14" s="39" t="s">
        <v>37</v>
      </c>
      <c r="B14" s="4" t="s">
        <v>65</v>
      </c>
      <c r="C14" s="6">
        <v>66</v>
      </c>
      <c r="D14" s="6">
        <v>0</v>
      </c>
      <c r="E14" s="6">
        <v>0</v>
      </c>
      <c r="F14" s="6">
        <v>2</v>
      </c>
      <c r="G14" s="6">
        <v>0</v>
      </c>
      <c r="H14" s="6">
        <v>0</v>
      </c>
      <c r="I14" s="6">
        <v>0</v>
      </c>
    </row>
    <row r="15" spans="1:9" x14ac:dyDescent="0.3">
      <c r="A15" s="40"/>
      <c r="B15" s="4" t="s">
        <v>66</v>
      </c>
      <c r="C15" s="6">
        <v>1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</row>
    <row r="16" spans="1:9" ht="15.6" x14ac:dyDescent="0.3">
      <c r="A16" s="41"/>
      <c r="B16" s="4" t="s">
        <v>67</v>
      </c>
      <c r="C16" s="38">
        <f>(C15/C14)*100</f>
        <v>1.5151515151515151</v>
      </c>
      <c r="D16" s="38">
        <v>0</v>
      </c>
      <c r="E16" s="38">
        <v>0</v>
      </c>
      <c r="F16" s="38">
        <f t="shared" ref="F16" si="4">(F15/F14)*100</f>
        <v>0</v>
      </c>
      <c r="G16" s="38">
        <v>0</v>
      </c>
      <c r="H16" s="38">
        <v>0</v>
      </c>
      <c r="I16" s="38">
        <v>0</v>
      </c>
    </row>
    <row r="17" spans="1:9" x14ac:dyDescent="0.3">
      <c r="A17" s="39" t="s">
        <v>38</v>
      </c>
      <c r="B17" s="4" t="s">
        <v>65</v>
      </c>
      <c r="C17" s="6">
        <v>37</v>
      </c>
      <c r="D17" s="6">
        <v>0</v>
      </c>
      <c r="E17" s="6">
        <v>0</v>
      </c>
      <c r="F17" s="6">
        <v>0</v>
      </c>
      <c r="G17" s="6">
        <v>32</v>
      </c>
      <c r="H17" s="6">
        <v>0</v>
      </c>
      <c r="I17" s="6">
        <v>0</v>
      </c>
    </row>
    <row r="18" spans="1:9" x14ac:dyDescent="0.3">
      <c r="A18" s="40"/>
      <c r="B18" s="4" t="s">
        <v>66</v>
      </c>
      <c r="C18" s="6">
        <v>128</v>
      </c>
      <c r="D18" s="6">
        <v>0</v>
      </c>
      <c r="E18" s="6">
        <v>6</v>
      </c>
      <c r="F18" s="6">
        <v>0</v>
      </c>
      <c r="G18" s="6">
        <v>652</v>
      </c>
      <c r="H18" s="6">
        <v>0</v>
      </c>
      <c r="I18" s="6">
        <v>2</v>
      </c>
    </row>
    <row r="19" spans="1:9" ht="15.6" x14ac:dyDescent="0.3">
      <c r="A19" s="41"/>
      <c r="B19" s="4" t="s">
        <v>67</v>
      </c>
      <c r="C19" s="38">
        <f>(C18/C17)*100</f>
        <v>345.94594594594594</v>
      </c>
      <c r="D19" s="38">
        <v>0</v>
      </c>
      <c r="E19" s="38">
        <v>0</v>
      </c>
      <c r="F19" s="38">
        <v>0</v>
      </c>
      <c r="G19" s="38">
        <f t="shared" ref="G19" si="5">(G18/G17)*100</f>
        <v>2037.5</v>
      </c>
      <c r="H19" s="38">
        <v>0</v>
      </c>
      <c r="I19" s="38">
        <v>0</v>
      </c>
    </row>
    <row r="20" spans="1:9" x14ac:dyDescent="0.3">
      <c r="A20" s="39" t="s">
        <v>39</v>
      </c>
      <c r="B20" s="4" t="s">
        <v>65</v>
      </c>
      <c r="C20" s="6">
        <v>107</v>
      </c>
      <c r="D20" s="6">
        <v>1</v>
      </c>
      <c r="E20" s="6">
        <v>7</v>
      </c>
      <c r="F20" s="6">
        <v>0</v>
      </c>
      <c r="G20" s="6">
        <v>6</v>
      </c>
      <c r="H20" s="6">
        <v>0</v>
      </c>
      <c r="I20" s="6">
        <v>1</v>
      </c>
    </row>
    <row r="21" spans="1:9" x14ac:dyDescent="0.3">
      <c r="A21" s="40"/>
      <c r="B21" s="4" t="s">
        <v>66</v>
      </c>
      <c r="C21" s="6">
        <v>55</v>
      </c>
      <c r="D21" s="6">
        <v>0</v>
      </c>
      <c r="E21" s="6">
        <v>60</v>
      </c>
      <c r="F21" s="6">
        <v>1</v>
      </c>
      <c r="G21" s="6">
        <v>87</v>
      </c>
      <c r="H21" s="6">
        <v>0</v>
      </c>
      <c r="I21" s="6">
        <v>2</v>
      </c>
    </row>
    <row r="22" spans="1:9" ht="15.6" x14ac:dyDescent="0.3">
      <c r="A22" s="41"/>
      <c r="B22" s="4" t="s">
        <v>67</v>
      </c>
      <c r="C22" s="38">
        <f>(C21/C20)*100</f>
        <v>51.401869158878498</v>
      </c>
      <c r="D22" s="38">
        <f t="shared" ref="D22:I22" si="6">(D21/D20)*100</f>
        <v>0</v>
      </c>
      <c r="E22" s="38">
        <f t="shared" si="6"/>
        <v>857.14285714285711</v>
      </c>
      <c r="F22" s="38">
        <v>0</v>
      </c>
      <c r="G22" s="38">
        <f t="shared" si="6"/>
        <v>1450</v>
      </c>
      <c r="H22" s="38">
        <v>0</v>
      </c>
      <c r="I22" s="38">
        <f t="shared" si="6"/>
        <v>200</v>
      </c>
    </row>
    <row r="23" spans="1:9" x14ac:dyDescent="0.3">
      <c r="A23" s="42" t="s">
        <v>40</v>
      </c>
      <c r="B23" s="4" t="s">
        <v>65</v>
      </c>
      <c r="C23" s="6">
        <v>100</v>
      </c>
      <c r="D23" s="6">
        <v>2</v>
      </c>
      <c r="E23" s="6">
        <v>11</v>
      </c>
      <c r="F23" s="6">
        <v>0</v>
      </c>
      <c r="G23" s="6">
        <v>6</v>
      </c>
      <c r="H23" s="6">
        <v>0</v>
      </c>
      <c r="I23" s="6">
        <v>0</v>
      </c>
    </row>
    <row r="24" spans="1:9" x14ac:dyDescent="0.3">
      <c r="A24" s="42"/>
      <c r="B24" s="4" t="s">
        <v>66</v>
      </c>
      <c r="C24" s="6">
        <v>54</v>
      </c>
      <c r="D24" s="6">
        <v>0</v>
      </c>
      <c r="E24" s="6">
        <v>26</v>
      </c>
      <c r="F24" s="6">
        <v>0</v>
      </c>
      <c r="G24" s="6">
        <v>41</v>
      </c>
      <c r="H24" s="6">
        <v>0</v>
      </c>
      <c r="I24" s="6">
        <v>0</v>
      </c>
    </row>
    <row r="25" spans="1:9" ht="15.6" x14ac:dyDescent="0.3">
      <c r="A25" s="42"/>
      <c r="B25" s="4" t="s">
        <v>67</v>
      </c>
      <c r="C25" s="38">
        <f>(C24/C23)*100</f>
        <v>54</v>
      </c>
      <c r="D25" s="38">
        <f t="shared" ref="D25:G25" si="7">(D24/D23)*100</f>
        <v>0</v>
      </c>
      <c r="E25" s="38">
        <f t="shared" si="7"/>
        <v>236.36363636363637</v>
      </c>
      <c r="F25" s="38">
        <v>0</v>
      </c>
      <c r="G25" s="38">
        <f t="shared" si="7"/>
        <v>683.33333333333326</v>
      </c>
      <c r="H25" s="38">
        <v>0</v>
      </c>
      <c r="I25" s="38">
        <v>0</v>
      </c>
    </row>
  </sheetData>
  <mergeCells count="8">
    <mergeCell ref="A17:A19"/>
    <mergeCell ref="A20:A22"/>
    <mergeCell ref="A23:A25"/>
    <mergeCell ref="A2:A4"/>
    <mergeCell ref="A5:A7"/>
    <mergeCell ref="A8:A10"/>
    <mergeCell ref="A11:A13"/>
    <mergeCell ref="A14:A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08"/>
  <sheetViews>
    <sheetView workbookViewId="0">
      <selection activeCell="F103" sqref="F103:H105"/>
    </sheetView>
  </sheetViews>
  <sheetFormatPr defaultColWidth="11.5546875" defaultRowHeight="14.4" x14ac:dyDescent="0.3"/>
  <cols>
    <col min="1" max="1" width="29.44140625" customWidth="1"/>
    <col min="2" max="2" width="29.33203125" customWidth="1"/>
    <col min="3" max="3" width="9.109375"/>
    <col min="4" max="4" width="18.5546875" customWidth="1"/>
    <col min="5" max="5" width="13.44140625" customWidth="1"/>
    <col min="6" max="6" width="19.44140625" customWidth="1"/>
    <col min="8" max="8" width="27.6640625" customWidth="1"/>
    <col min="12" max="12" width="7" customWidth="1"/>
  </cols>
  <sheetData>
    <row r="1" spans="1:12" x14ac:dyDescent="0.3">
      <c r="A1" s="2" t="s">
        <v>6</v>
      </c>
      <c r="B1" s="1" t="s">
        <v>34</v>
      </c>
      <c r="C1" s="1"/>
      <c r="D1" s="1"/>
      <c r="E1" s="1"/>
      <c r="F1" s="1"/>
    </row>
    <row r="2" spans="1:12" x14ac:dyDescent="0.3">
      <c r="A2" s="2" t="s">
        <v>7</v>
      </c>
      <c r="B2" s="1" t="s">
        <v>18</v>
      </c>
      <c r="C2" s="1"/>
      <c r="D2" s="1"/>
      <c r="E2" s="1"/>
      <c r="F2" s="1"/>
    </row>
    <row r="3" spans="1:12" x14ac:dyDescent="0.3">
      <c r="A3" s="2" t="s">
        <v>8</v>
      </c>
      <c r="B3" s="1" t="s">
        <v>10</v>
      </c>
      <c r="C3" s="1"/>
      <c r="D3" s="1"/>
      <c r="E3" s="1"/>
      <c r="F3" s="1"/>
    </row>
    <row r="4" spans="1:12" x14ac:dyDescent="0.3">
      <c r="C4" s="1"/>
      <c r="D4" s="1"/>
      <c r="E4" s="1"/>
      <c r="F4" s="1"/>
    </row>
    <row r="5" spans="1:12" ht="28.8" x14ac:dyDescent="0.3">
      <c r="A5" s="3" t="s">
        <v>0</v>
      </c>
      <c r="B5" s="3" t="s">
        <v>1</v>
      </c>
      <c r="C5" s="3" t="s">
        <v>3</v>
      </c>
      <c r="D5" s="3" t="s">
        <v>2</v>
      </c>
      <c r="E5" s="4" t="s">
        <v>5</v>
      </c>
      <c r="F5" s="4" t="s">
        <v>64</v>
      </c>
      <c r="G5" s="30" t="s">
        <v>69</v>
      </c>
      <c r="H5" s="9"/>
      <c r="I5" s="24"/>
      <c r="J5" s="24"/>
      <c r="K5" s="10"/>
      <c r="L5" s="10"/>
    </row>
    <row r="6" spans="1:12" x14ac:dyDescent="0.3">
      <c r="A6" s="5" t="str">
        <f t="shared" ref="A6:A37" si="0"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VAVY</v>
      </c>
      <c r="B6" s="19" t="s">
        <v>19</v>
      </c>
      <c r="C6" s="6">
        <v>14</v>
      </c>
      <c r="D6" s="6" t="str">
        <f>IF(E:E&gt;8,"Mesophanerophyte",IF(E:E&gt;2,"Microphanerophyte",IF(E:E&gt;0.5,"Nanophanerophyte"," ")))</f>
        <v>Nanophanerophyte</v>
      </c>
      <c r="E6" s="6">
        <v>0.7</v>
      </c>
      <c r="F6" s="6" t="str">
        <f>IF(C6:C102&gt;=6,"adulte",IF(C6:C102&gt;=2.5,"jeune plant",IF(C6:C102&lt;2.5,"Rég"," ")))</f>
        <v>adulte</v>
      </c>
      <c r="G6">
        <f>(10^(-0.7247))*(C6^2.3379)</f>
        <v>90.122397084254814</v>
      </c>
    </row>
    <row r="7" spans="1:12" x14ac:dyDescent="0.3">
      <c r="A7" s="5" t="str">
        <f t="shared" si="0"/>
        <v>HONKO VAVY</v>
      </c>
      <c r="B7" s="19" t="s">
        <v>19</v>
      </c>
      <c r="C7" s="6">
        <v>12</v>
      </c>
      <c r="D7" s="6" t="str">
        <f t="shared" ref="D7:D70" si="1">IF(E:E&gt;8,"Mesophanerophyte",IF(E:E&gt;2,"Microphanerophyte",IF(E:E&gt;0.5,"Nanophanerophyte"," ")))</f>
        <v>Nanophanerophyte</v>
      </c>
      <c r="E7" s="6">
        <v>1.5</v>
      </c>
      <c r="F7" s="6" t="str">
        <f t="shared" ref="F7:F70" si="2">IF(C7:C103&gt;=6,"adulte",IF(C7:C103&gt;=2.5,"jeune plant",IF(C7:C103&lt;2.5,"Rég"," ")))</f>
        <v>adulte</v>
      </c>
      <c r="G7">
        <f>(10^(-0.7247))*(C7^2.3379)</f>
        <v>62.851816681013986</v>
      </c>
    </row>
    <row r="8" spans="1:12" x14ac:dyDescent="0.3">
      <c r="A8" s="5" t="str">
        <f t="shared" si="0"/>
        <v>TSITOLOMINA</v>
      </c>
      <c r="B8" s="19" t="s">
        <v>51</v>
      </c>
      <c r="C8" s="6">
        <v>11</v>
      </c>
      <c r="D8" s="6" t="str">
        <f t="shared" si="1"/>
        <v>Nanophanerophyte</v>
      </c>
      <c r="E8" s="6">
        <v>1.9</v>
      </c>
      <c r="F8" s="6" t="str">
        <f t="shared" si="2"/>
        <v>adulte</v>
      </c>
      <c r="G8">
        <f>0.464*0.741*(((C8^2)*E8)^0.94275)</f>
        <v>57.899798683756337</v>
      </c>
    </row>
    <row r="9" spans="1:12" x14ac:dyDescent="0.3">
      <c r="A9" s="5" t="str">
        <f t="shared" si="0"/>
        <v>HONKO VAVY</v>
      </c>
      <c r="B9" s="19" t="s">
        <v>19</v>
      </c>
      <c r="C9" s="6">
        <v>10</v>
      </c>
      <c r="D9" s="6" t="str">
        <f t="shared" si="1"/>
        <v>Nanophanerophyte</v>
      </c>
      <c r="E9" s="6">
        <v>1.6</v>
      </c>
      <c r="F9" s="6" t="str">
        <f t="shared" si="2"/>
        <v>adulte</v>
      </c>
      <c r="G9">
        <f>(10^(-0.7247))*(C9^2.3379)</f>
        <v>41.039305246101627</v>
      </c>
    </row>
    <row r="10" spans="1:12" x14ac:dyDescent="0.3">
      <c r="A10" s="5" t="str">
        <f t="shared" si="0"/>
        <v>TSITOLOMINA</v>
      </c>
      <c r="B10" s="19" t="s">
        <v>51</v>
      </c>
      <c r="C10" s="6">
        <v>12</v>
      </c>
      <c r="D10" s="6" t="str">
        <f t="shared" si="1"/>
        <v>Nanophanerophyte</v>
      </c>
      <c r="E10" s="6">
        <v>1.9</v>
      </c>
      <c r="F10" s="6" t="str">
        <f t="shared" si="2"/>
        <v>adulte</v>
      </c>
      <c r="G10">
        <f>0.464*0.741*(((C10^2)*E10)^0.94275)</f>
        <v>68.222461553800528</v>
      </c>
    </row>
    <row r="11" spans="1:12" x14ac:dyDescent="0.3">
      <c r="A11" s="5" t="str">
        <f t="shared" si="0"/>
        <v>TSITOLOMINA</v>
      </c>
      <c r="B11" s="19" t="s">
        <v>51</v>
      </c>
      <c r="C11" s="6">
        <v>12</v>
      </c>
      <c r="D11" s="6" t="str">
        <f t="shared" si="1"/>
        <v>Nanophanerophyte</v>
      </c>
      <c r="E11" s="6">
        <v>1.9</v>
      </c>
      <c r="F11" s="6" t="str">
        <f t="shared" si="2"/>
        <v>adulte</v>
      </c>
      <c r="G11">
        <f t="shared" ref="G11:G28" si="3">0.464*0.741*(((C11^2)*E11)^0.94275)</f>
        <v>68.222461553800528</v>
      </c>
    </row>
    <row r="12" spans="1:12" x14ac:dyDescent="0.3">
      <c r="A12" s="5" t="str">
        <f t="shared" si="0"/>
        <v>TSITOLOMINA</v>
      </c>
      <c r="B12" s="19" t="s">
        <v>51</v>
      </c>
      <c r="C12" s="6">
        <v>13.5</v>
      </c>
      <c r="D12" s="6" t="str">
        <f t="shared" si="1"/>
        <v>Nanophanerophyte</v>
      </c>
      <c r="E12" s="6">
        <v>1.5</v>
      </c>
      <c r="F12" s="6" t="str">
        <f t="shared" si="2"/>
        <v>adulte</v>
      </c>
      <c r="G12">
        <f t="shared" si="3"/>
        <v>68.169568264241747</v>
      </c>
    </row>
    <row r="13" spans="1:12" x14ac:dyDescent="0.3">
      <c r="A13" s="5" t="str">
        <f t="shared" si="0"/>
        <v>TSITOLOMINA</v>
      </c>
      <c r="B13" s="19" t="s">
        <v>51</v>
      </c>
      <c r="C13" s="6">
        <v>9</v>
      </c>
      <c r="D13" s="6" t="str">
        <f t="shared" si="1"/>
        <v>Nanophanerophyte</v>
      </c>
      <c r="E13" s="6">
        <v>1.9</v>
      </c>
      <c r="F13" s="6" t="str">
        <f t="shared" si="2"/>
        <v>adulte</v>
      </c>
      <c r="G13">
        <f t="shared" si="3"/>
        <v>39.66024542567898</v>
      </c>
    </row>
    <row r="14" spans="1:12" x14ac:dyDescent="0.3">
      <c r="A14" s="5" t="str">
        <f t="shared" si="0"/>
        <v>TSITOLOMINA</v>
      </c>
      <c r="B14" s="19" t="s">
        <v>51</v>
      </c>
      <c r="C14" s="6">
        <v>8</v>
      </c>
      <c r="D14" s="6" t="str">
        <f t="shared" si="1"/>
        <v>Nanophanerophyte</v>
      </c>
      <c r="E14" s="6">
        <v>1.9</v>
      </c>
      <c r="F14" s="6" t="str">
        <f t="shared" si="2"/>
        <v>adulte</v>
      </c>
      <c r="G14">
        <f t="shared" si="3"/>
        <v>31.761961596460974</v>
      </c>
    </row>
    <row r="15" spans="1:12" x14ac:dyDescent="0.3">
      <c r="A15" s="5" t="str">
        <f t="shared" si="0"/>
        <v>TSITOLOMINA</v>
      </c>
      <c r="B15" s="19" t="s">
        <v>51</v>
      </c>
      <c r="C15" s="6">
        <v>8</v>
      </c>
      <c r="D15" s="6" t="str">
        <f t="shared" si="1"/>
        <v>Nanophanerophyte</v>
      </c>
      <c r="E15" s="6">
        <v>1.9</v>
      </c>
      <c r="F15" s="6" t="str">
        <f t="shared" si="2"/>
        <v>adulte</v>
      </c>
      <c r="G15">
        <f t="shared" si="3"/>
        <v>31.761961596460974</v>
      </c>
    </row>
    <row r="16" spans="1:12" x14ac:dyDescent="0.3">
      <c r="A16" s="5" t="str">
        <f t="shared" si="0"/>
        <v>TSITOLOMINA</v>
      </c>
      <c r="B16" s="19" t="s">
        <v>51</v>
      </c>
      <c r="C16" s="6">
        <v>12</v>
      </c>
      <c r="D16" s="6" t="str">
        <f t="shared" si="1"/>
        <v>Nanophanerophyte</v>
      </c>
      <c r="E16" s="6">
        <v>2</v>
      </c>
      <c r="F16" s="6" t="str">
        <f t="shared" si="2"/>
        <v>adulte</v>
      </c>
      <c r="G16">
        <f t="shared" si="3"/>
        <v>71.602544583172303</v>
      </c>
    </row>
    <row r="17" spans="1:7" x14ac:dyDescent="0.3">
      <c r="A17" s="5" t="str">
        <f t="shared" si="0"/>
        <v>TSITOLOMINA</v>
      </c>
      <c r="B17" s="19" t="s">
        <v>51</v>
      </c>
      <c r="C17" s="6">
        <v>14</v>
      </c>
      <c r="D17" s="6" t="str">
        <f t="shared" si="1"/>
        <v>Nanophanerophyte</v>
      </c>
      <c r="E17" s="6">
        <v>2</v>
      </c>
      <c r="F17" s="6" t="str">
        <f t="shared" si="2"/>
        <v>adulte</v>
      </c>
      <c r="G17">
        <f t="shared" si="3"/>
        <v>95.753934540234539</v>
      </c>
    </row>
    <row r="18" spans="1:7" x14ac:dyDescent="0.3">
      <c r="A18" s="5" t="str">
        <f t="shared" si="0"/>
        <v>TSITOLOMINA</v>
      </c>
      <c r="B18" s="19" t="s">
        <v>51</v>
      </c>
      <c r="C18" s="6">
        <v>13</v>
      </c>
      <c r="D18" s="6" t="str">
        <f t="shared" si="1"/>
        <v>Nanophanerophyte</v>
      </c>
      <c r="E18" s="6">
        <v>2</v>
      </c>
      <c r="F18" s="6" t="str">
        <f t="shared" si="2"/>
        <v>adulte</v>
      </c>
      <c r="G18">
        <f t="shared" si="3"/>
        <v>83.266902186875996</v>
      </c>
    </row>
    <row r="19" spans="1:7" x14ac:dyDescent="0.3">
      <c r="A19" s="5" t="str">
        <f t="shared" si="0"/>
        <v>TSITOLOMINA</v>
      </c>
      <c r="B19" s="19" t="s">
        <v>51</v>
      </c>
      <c r="C19" s="6">
        <v>7</v>
      </c>
      <c r="D19" s="6" t="str">
        <f t="shared" si="1"/>
        <v>Nanophanerophyte</v>
      </c>
      <c r="E19" s="6">
        <v>1.7</v>
      </c>
      <c r="F19" s="6" t="str">
        <f t="shared" si="2"/>
        <v>adulte</v>
      </c>
      <c r="G19">
        <f t="shared" si="3"/>
        <v>22.234341082832916</v>
      </c>
    </row>
    <row r="20" spans="1:7" x14ac:dyDescent="0.3">
      <c r="A20" s="5" t="str">
        <f t="shared" si="0"/>
        <v>TSITOLOMINA</v>
      </c>
      <c r="B20" s="19" t="s">
        <v>51</v>
      </c>
      <c r="C20" s="6">
        <v>13</v>
      </c>
      <c r="D20" s="6" t="str">
        <f t="shared" si="1"/>
        <v>Nanophanerophyte</v>
      </c>
      <c r="E20" s="6">
        <v>2</v>
      </c>
      <c r="F20" s="6" t="str">
        <f t="shared" si="2"/>
        <v>adulte</v>
      </c>
      <c r="G20">
        <f t="shared" si="3"/>
        <v>83.266902186875996</v>
      </c>
    </row>
    <row r="21" spans="1:7" x14ac:dyDescent="0.3">
      <c r="A21" s="5" t="str">
        <f t="shared" si="0"/>
        <v>TSITOLOMINA</v>
      </c>
      <c r="B21" s="19" t="s">
        <v>51</v>
      </c>
      <c r="C21" s="6">
        <v>12</v>
      </c>
      <c r="D21" s="6" t="str">
        <f t="shared" si="1"/>
        <v>Nanophanerophyte</v>
      </c>
      <c r="E21" s="6">
        <v>2</v>
      </c>
      <c r="F21" s="6" t="str">
        <f t="shared" si="2"/>
        <v>adulte</v>
      </c>
      <c r="G21">
        <f t="shared" si="3"/>
        <v>71.602544583172303</v>
      </c>
    </row>
    <row r="22" spans="1:7" x14ac:dyDescent="0.3">
      <c r="A22" s="5" t="str">
        <f t="shared" si="0"/>
        <v>TSITOLOMINA</v>
      </c>
      <c r="B22" s="19" t="s">
        <v>51</v>
      </c>
      <c r="C22" s="6">
        <v>12</v>
      </c>
      <c r="D22" s="6" t="str">
        <f t="shared" si="1"/>
        <v>Nanophanerophyte</v>
      </c>
      <c r="E22" s="6">
        <v>1.8</v>
      </c>
      <c r="F22" s="6" t="str">
        <f t="shared" si="2"/>
        <v>adulte</v>
      </c>
      <c r="G22">
        <f t="shared" si="3"/>
        <v>64.832173584255671</v>
      </c>
    </row>
    <row r="23" spans="1:7" x14ac:dyDescent="0.3">
      <c r="A23" s="5" t="str">
        <f t="shared" si="0"/>
        <v>TSITOLOMINA</v>
      </c>
      <c r="B23" s="19" t="s">
        <v>51</v>
      </c>
      <c r="C23" s="6">
        <v>9.5</v>
      </c>
      <c r="D23" s="6" t="str">
        <f t="shared" si="1"/>
        <v>Nanophanerophyte</v>
      </c>
      <c r="E23" s="6">
        <v>1.7</v>
      </c>
      <c r="F23" s="6" t="str">
        <f t="shared" si="2"/>
        <v>adulte</v>
      </c>
      <c r="G23">
        <f t="shared" si="3"/>
        <v>39.544834921643996</v>
      </c>
    </row>
    <row r="24" spans="1:7" x14ac:dyDescent="0.3">
      <c r="A24" s="5" t="str">
        <f t="shared" si="0"/>
        <v>TSITOLOMINA</v>
      </c>
      <c r="B24" s="19" t="s">
        <v>51</v>
      </c>
      <c r="C24" s="6">
        <v>11</v>
      </c>
      <c r="D24" s="6" t="str">
        <f t="shared" si="1"/>
        <v>Nanophanerophyte</v>
      </c>
      <c r="E24" s="6">
        <v>2</v>
      </c>
      <c r="F24" s="6" t="str">
        <f t="shared" si="2"/>
        <v>adulte</v>
      </c>
      <c r="G24">
        <f t="shared" si="3"/>
        <v>60.768445203944893</v>
      </c>
    </row>
    <row r="25" spans="1:7" x14ac:dyDescent="0.3">
      <c r="A25" s="5" t="str">
        <f t="shared" si="0"/>
        <v>TSITOLOMINA</v>
      </c>
      <c r="B25" s="19" t="s">
        <v>51</v>
      </c>
      <c r="C25" s="6">
        <v>8</v>
      </c>
      <c r="D25" s="6" t="str">
        <f t="shared" si="1"/>
        <v>Nanophanerophyte</v>
      </c>
      <c r="E25" s="6">
        <v>1.6</v>
      </c>
      <c r="F25" s="6" t="str">
        <f t="shared" si="2"/>
        <v>adulte</v>
      </c>
      <c r="G25">
        <f t="shared" si="3"/>
        <v>27.01136133998801</v>
      </c>
    </row>
    <row r="26" spans="1:7" x14ac:dyDescent="0.3">
      <c r="A26" s="5" t="str">
        <f t="shared" si="0"/>
        <v>TSITOLOMINA</v>
      </c>
      <c r="B26" s="19" t="s">
        <v>51</v>
      </c>
      <c r="C26" s="6">
        <v>7</v>
      </c>
      <c r="D26" s="6" t="str">
        <f t="shared" si="1"/>
        <v>Nanophanerophyte</v>
      </c>
      <c r="E26" s="6">
        <v>1.6</v>
      </c>
      <c r="F26" s="6" t="str">
        <f t="shared" si="2"/>
        <v>adulte</v>
      </c>
      <c r="G26">
        <f t="shared" si="3"/>
        <v>20.999195491757682</v>
      </c>
    </row>
    <row r="27" spans="1:7" x14ac:dyDescent="0.3">
      <c r="A27" s="5" t="str">
        <f t="shared" si="0"/>
        <v>TSITOLOMINA</v>
      </c>
      <c r="B27" s="19" t="s">
        <v>51</v>
      </c>
      <c r="C27" s="6">
        <v>11</v>
      </c>
      <c r="D27" s="6" t="str">
        <f t="shared" si="1"/>
        <v>Nanophanerophyte</v>
      </c>
      <c r="E27" s="6">
        <v>1.9</v>
      </c>
      <c r="F27" s="6" t="str">
        <f t="shared" si="2"/>
        <v>adulte</v>
      </c>
      <c r="G27">
        <f t="shared" si="3"/>
        <v>57.899798683756337</v>
      </c>
    </row>
    <row r="28" spans="1:7" x14ac:dyDescent="0.3">
      <c r="A28" s="5" t="str">
        <f t="shared" si="0"/>
        <v>TSITOLOMINA</v>
      </c>
      <c r="B28" s="19" t="s">
        <v>51</v>
      </c>
      <c r="C28" s="6">
        <v>10.5</v>
      </c>
      <c r="D28" s="6" t="str">
        <f t="shared" si="1"/>
        <v>Nanophanerophyte</v>
      </c>
      <c r="E28" s="6">
        <v>1.8</v>
      </c>
      <c r="F28" s="6" t="str">
        <f t="shared" si="2"/>
        <v>adulte</v>
      </c>
      <c r="G28">
        <f t="shared" si="3"/>
        <v>50.401883493220403</v>
      </c>
    </row>
    <row r="29" spans="1:7" x14ac:dyDescent="0.3">
      <c r="A29" s="5" t="str">
        <f t="shared" si="0"/>
        <v>HONKO LAHY</v>
      </c>
      <c r="B29" s="19" t="s">
        <v>4</v>
      </c>
      <c r="C29" s="6">
        <v>10</v>
      </c>
      <c r="D29" s="6" t="str">
        <f t="shared" si="1"/>
        <v>Nanophanerophyte</v>
      </c>
      <c r="E29" s="6">
        <v>1.9</v>
      </c>
      <c r="F29" s="6" t="str">
        <f t="shared" si="2"/>
        <v>adulte</v>
      </c>
      <c r="G29">
        <f>0.0311*(((C29^2)*E29)^1.00741)*0.867</f>
        <v>5.3262144884366123</v>
      </c>
    </row>
    <row r="30" spans="1:7" x14ac:dyDescent="0.3">
      <c r="A30" s="5" t="str">
        <f t="shared" si="0"/>
        <v>HONKO VAVY</v>
      </c>
      <c r="B30" s="19" t="s">
        <v>19</v>
      </c>
      <c r="C30" s="6">
        <v>21</v>
      </c>
      <c r="D30" s="6" t="str">
        <f t="shared" si="1"/>
        <v>Nanophanerophyte</v>
      </c>
      <c r="E30" s="6">
        <v>1.5</v>
      </c>
      <c r="F30" s="6" t="str">
        <f t="shared" si="2"/>
        <v>adulte</v>
      </c>
      <c r="G30">
        <f>(10^(-0.7247))*(C30^2.3379)</f>
        <v>232.55007780908002</v>
      </c>
    </row>
    <row r="31" spans="1:7" x14ac:dyDescent="0.3">
      <c r="A31" s="5" t="str">
        <f t="shared" si="0"/>
        <v>TSITOLOMINA</v>
      </c>
      <c r="B31" s="19" t="s">
        <v>51</v>
      </c>
      <c r="C31" s="6">
        <v>11</v>
      </c>
      <c r="D31" s="6" t="str">
        <f t="shared" si="1"/>
        <v>Nanophanerophyte</v>
      </c>
      <c r="E31" s="6">
        <v>1.9</v>
      </c>
      <c r="F31" s="6" t="str">
        <f t="shared" si="2"/>
        <v>adulte</v>
      </c>
      <c r="G31">
        <f t="shared" ref="G31" si="4">0.464*0.741*(((C31^2)*E31)^0.94275)</f>
        <v>57.899798683756337</v>
      </c>
    </row>
    <row r="32" spans="1:7" x14ac:dyDescent="0.3">
      <c r="A32" s="5" t="str">
        <f t="shared" si="0"/>
        <v>HONKO LAHY</v>
      </c>
      <c r="B32" s="19" t="s">
        <v>4</v>
      </c>
      <c r="C32" s="6">
        <v>38</v>
      </c>
      <c r="D32" s="6" t="str">
        <f t="shared" si="1"/>
        <v>Microphanerophyte</v>
      </c>
      <c r="E32" s="6">
        <v>3</v>
      </c>
      <c r="F32" s="6" t="str">
        <f t="shared" si="2"/>
        <v>adulte</v>
      </c>
      <c r="G32">
        <f>0.0311*(((C32^2)*E32)^1.00741)*0.867</f>
        <v>124.28416413872726</v>
      </c>
    </row>
    <row r="33" spans="1:7" x14ac:dyDescent="0.3">
      <c r="A33" s="5" t="str">
        <f t="shared" si="0"/>
        <v>LOVINJO</v>
      </c>
      <c r="B33" s="19" t="s">
        <v>20</v>
      </c>
      <c r="C33" s="6">
        <v>11</v>
      </c>
      <c r="D33" s="6" t="str">
        <f t="shared" si="1"/>
        <v>Nanophanerophyte</v>
      </c>
      <c r="E33" s="6">
        <v>2</v>
      </c>
      <c r="F33" s="6" t="str">
        <f t="shared" si="2"/>
        <v>adulte</v>
      </c>
      <c r="G33">
        <f>0.0214*0.565*(((C33^2)*E33)^1.05655)</f>
        <v>3.9910056820475113</v>
      </c>
    </row>
    <row r="34" spans="1:7" x14ac:dyDescent="0.3">
      <c r="A34" s="5" t="str">
        <f t="shared" si="0"/>
        <v>LOVINJO</v>
      </c>
      <c r="B34" s="19" t="s">
        <v>20</v>
      </c>
      <c r="C34" s="6">
        <v>10</v>
      </c>
      <c r="D34" s="6" t="str">
        <f t="shared" si="1"/>
        <v>Nanophanerophyte</v>
      </c>
      <c r="E34" s="6">
        <v>1.9</v>
      </c>
      <c r="F34" s="6" t="str">
        <f t="shared" si="2"/>
        <v>adulte</v>
      </c>
      <c r="G34">
        <f t="shared" ref="G34:G37" si="5">0.0214*0.565*(((C34^2)*E34)^1.05655)</f>
        <v>3.0908600287833581</v>
      </c>
    </row>
    <row r="35" spans="1:7" x14ac:dyDescent="0.3">
      <c r="A35" s="5" t="str">
        <f t="shared" si="0"/>
        <v>LOVINJO</v>
      </c>
      <c r="B35" s="19" t="s">
        <v>20</v>
      </c>
      <c r="C35" s="6">
        <v>11</v>
      </c>
      <c r="D35" s="6" t="str">
        <f t="shared" si="1"/>
        <v>Microphanerophyte</v>
      </c>
      <c r="E35" s="6">
        <v>2.5</v>
      </c>
      <c r="F35" s="6" t="str">
        <f t="shared" si="2"/>
        <v>adulte</v>
      </c>
      <c r="G35">
        <f t="shared" si="5"/>
        <v>5.0521079342715431</v>
      </c>
    </row>
    <row r="36" spans="1:7" x14ac:dyDescent="0.3">
      <c r="A36" s="5" t="str">
        <f t="shared" si="0"/>
        <v>LOVINJO</v>
      </c>
      <c r="B36" s="19" t="s">
        <v>20</v>
      </c>
      <c r="C36" s="6">
        <v>24</v>
      </c>
      <c r="D36" s="6" t="str">
        <f t="shared" si="1"/>
        <v>Microphanerophyte</v>
      </c>
      <c r="E36" s="6">
        <v>3</v>
      </c>
      <c r="F36" s="6" t="str">
        <f t="shared" si="2"/>
        <v>adulte</v>
      </c>
      <c r="G36">
        <f t="shared" si="5"/>
        <v>31.848505495865449</v>
      </c>
    </row>
    <row r="37" spans="1:7" x14ac:dyDescent="0.3">
      <c r="A37" s="5" t="str">
        <f t="shared" si="0"/>
        <v>LOVINJO</v>
      </c>
      <c r="B37" s="19" t="s">
        <v>20</v>
      </c>
      <c r="C37" s="6">
        <v>10</v>
      </c>
      <c r="D37" s="6" t="str">
        <f t="shared" si="1"/>
        <v>Nanophanerophyte</v>
      </c>
      <c r="E37" s="6">
        <v>1.9</v>
      </c>
      <c r="F37" s="6" t="str">
        <f t="shared" si="2"/>
        <v>adulte</v>
      </c>
      <c r="G37">
        <f t="shared" si="5"/>
        <v>3.0908600287833581</v>
      </c>
    </row>
    <row r="38" spans="1:7" x14ac:dyDescent="0.3">
      <c r="A38" s="5" t="str">
        <f t="shared" ref="A38:A69" si="6"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38" s="19" t="s">
        <v>4</v>
      </c>
      <c r="C38" s="6">
        <v>36</v>
      </c>
      <c r="D38" s="6" t="str">
        <f t="shared" si="1"/>
        <v>Microphanerophyte</v>
      </c>
      <c r="E38" s="6">
        <v>3</v>
      </c>
      <c r="F38" s="6" t="str">
        <f t="shared" si="2"/>
        <v>adulte</v>
      </c>
      <c r="G38">
        <f t="shared" ref="G38:G87" si="7">0.0311*(((C38^2)*E38)^1.00741)*0.867</f>
        <v>111.45655473184053</v>
      </c>
    </row>
    <row r="39" spans="1:7" x14ac:dyDescent="0.3">
      <c r="A39" s="5" t="str">
        <f t="shared" si="6"/>
        <v>HONKO LAHY</v>
      </c>
      <c r="B39" s="19" t="s">
        <v>4</v>
      </c>
      <c r="C39" s="6">
        <v>7</v>
      </c>
      <c r="D39" s="6" t="str">
        <f t="shared" si="1"/>
        <v>Nanophanerophyte</v>
      </c>
      <c r="E39" s="6">
        <v>1.7</v>
      </c>
      <c r="F39" s="6" t="str">
        <f t="shared" si="2"/>
        <v>adulte</v>
      </c>
      <c r="G39">
        <f t="shared" si="7"/>
        <v>2.3209002075736738</v>
      </c>
    </row>
    <row r="40" spans="1:7" x14ac:dyDescent="0.3">
      <c r="A40" s="5" t="str">
        <f t="shared" si="6"/>
        <v>HONKO LAHY</v>
      </c>
      <c r="B40" s="19" t="s">
        <v>4</v>
      </c>
      <c r="C40" s="6">
        <v>16</v>
      </c>
      <c r="D40" s="6" t="str">
        <f t="shared" si="1"/>
        <v>Nanophanerophyte</v>
      </c>
      <c r="E40" s="6">
        <v>2</v>
      </c>
      <c r="F40" s="6" t="str">
        <f t="shared" si="2"/>
        <v>adulte</v>
      </c>
      <c r="G40">
        <f t="shared" si="7"/>
        <v>14.458563206953061</v>
      </c>
    </row>
    <row r="41" spans="1:7" x14ac:dyDescent="0.3">
      <c r="A41" s="5" t="str">
        <f t="shared" si="6"/>
        <v>ANTALAOTRA</v>
      </c>
      <c r="B41" s="19" t="s">
        <v>21</v>
      </c>
      <c r="C41" s="6">
        <v>7.5</v>
      </c>
      <c r="D41" s="6" t="str">
        <f t="shared" si="1"/>
        <v>Nanophanerophyte</v>
      </c>
      <c r="E41" s="6">
        <v>2</v>
      </c>
      <c r="F41" s="6" t="str">
        <f t="shared" si="2"/>
        <v>adulte</v>
      </c>
      <c r="G41">
        <f>0.083*0.7*(((C41^2)*E41)^0.89806)</f>
        <v>4.038630927083882</v>
      </c>
    </row>
    <row r="42" spans="1:7" x14ac:dyDescent="0.3">
      <c r="A42" s="5" t="str">
        <f t="shared" si="6"/>
        <v>HONKO VAVY</v>
      </c>
      <c r="B42" s="19" t="s">
        <v>19</v>
      </c>
      <c r="C42" s="6">
        <v>16</v>
      </c>
      <c r="D42" s="6" t="str">
        <f t="shared" si="1"/>
        <v>Nanophanerophyte</v>
      </c>
      <c r="E42" s="6">
        <v>2</v>
      </c>
      <c r="F42" s="6" t="str">
        <f t="shared" si="2"/>
        <v>adulte</v>
      </c>
      <c r="G42">
        <f>(10^(-0.7247))*(C42^2.3379)</f>
        <v>123.14367422591289</v>
      </c>
    </row>
    <row r="43" spans="1:7" x14ac:dyDescent="0.3">
      <c r="A43" s="5" t="str">
        <f t="shared" si="6"/>
        <v>HONKO LAHY</v>
      </c>
      <c r="B43" s="19" t="s">
        <v>4</v>
      </c>
      <c r="C43" s="6">
        <v>12</v>
      </c>
      <c r="D43" s="6" t="str">
        <f t="shared" si="1"/>
        <v>Nanophanerophyte</v>
      </c>
      <c r="E43" s="6">
        <v>2</v>
      </c>
      <c r="F43" s="6" t="str">
        <f t="shared" si="2"/>
        <v>adulte</v>
      </c>
      <c r="G43">
        <f t="shared" si="7"/>
        <v>8.0983412381645152</v>
      </c>
    </row>
    <row r="44" spans="1:7" x14ac:dyDescent="0.3">
      <c r="A44" s="5" t="str">
        <f t="shared" si="6"/>
        <v>HONKO LAHY</v>
      </c>
      <c r="B44" s="19" t="s">
        <v>4</v>
      </c>
      <c r="C44" s="6">
        <v>10</v>
      </c>
      <c r="D44" s="6" t="str">
        <f t="shared" si="1"/>
        <v>Nanophanerophyte</v>
      </c>
      <c r="E44" s="6">
        <v>2</v>
      </c>
      <c r="F44" s="6" t="str">
        <f t="shared" si="2"/>
        <v>adulte</v>
      </c>
      <c r="G44">
        <f t="shared" si="7"/>
        <v>5.6086729246807741</v>
      </c>
    </row>
    <row r="45" spans="1:7" x14ac:dyDescent="0.3">
      <c r="A45" s="5" t="str">
        <f t="shared" si="6"/>
        <v>LOVINJO</v>
      </c>
      <c r="B45" s="19" t="s">
        <v>20</v>
      </c>
      <c r="C45" s="6">
        <v>14</v>
      </c>
      <c r="D45" s="6" t="str">
        <f t="shared" si="1"/>
        <v>Microphanerophyte</v>
      </c>
      <c r="E45" s="6">
        <v>2.1</v>
      </c>
      <c r="F45" s="6" t="str">
        <f t="shared" si="2"/>
        <v>adulte</v>
      </c>
      <c r="G45">
        <f t="shared" ref="G45" si="8">0.0214*0.565*(((C45^2)*E45)^1.05655)</f>
        <v>6.9949750410196314</v>
      </c>
    </row>
    <row r="46" spans="1:7" x14ac:dyDescent="0.3">
      <c r="A46" s="5" t="str">
        <f t="shared" si="6"/>
        <v>HONKO LAHY</v>
      </c>
      <c r="B46" s="19" t="s">
        <v>4</v>
      </c>
      <c r="C46" s="6">
        <v>24.5</v>
      </c>
      <c r="D46" s="6" t="str">
        <f t="shared" si="1"/>
        <v>Microphanerophyte</v>
      </c>
      <c r="E46" s="6">
        <v>3</v>
      </c>
      <c r="F46" s="6" t="str">
        <f t="shared" si="2"/>
        <v>adulte</v>
      </c>
      <c r="G46">
        <f t="shared" si="7"/>
        <v>51.328174627803229</v>
      </c>
    </row>
    <row r="47" spans="1:7" x14ac:dyDescent="0.3">
      <c r="A47" s="5" t="str">
        <f t="shared" si="6"/>
        <v>HONKO VAVY</v>
      </c>
      <c r="B47" s="19" t="s">
        <v>19</v>
      </c>
      <c r="C47" s="6">
        <v>9</v>
      </c>
      <c r="D47" s="6" t="str">
        <f t="shared" si="1"/>
        <v>Nanophanerophyte</v>
      </c>
      <c r="E47" s="6">
        <v>1.7</v>
      </c>
      <c r="F47" s="6" t="str">
        <f t="shared" si="2"/>
        <v>adulte</v>
      </c>
      <c r="G47">
        <f>(10^(-0.7247))*(C47^2.3379)</f>
        <v>32.079202483894406</v>
      </c>
    </row>
    <row r="48" spans="1:7" x14ac:dyDescent="0.3">
      <c r="A48" s="5" t="str">
        <f t="shared" si="6"/>
        <v>HONKO LAHY</v>
      </c>
      <c r="B48" s="19" t="s">
        <v>4</v>
      </c>
      <c r="C48" s="6">
        <v>20</v>
      </c>
      <c r="D48" s="6" t="str">
        <f t="shared" si="1"/>
        <v>Microphanerophyte</v>
      </c>
      <c r="E48" s="6">
        <v>4</v>
      </c>
      <c r="F48" s="6" t="str">
        <f t="shared" si="2"/>
        <v>adulte</v>
      </c>
      <c r="G48">
        <f t="shared" si="7"/>
        <v>45.566114615148997</v>
      </c>
    </row>
    <row r="49" spans="1:7" x14ac:dyDescent="0.3">
      <c r="A49" s="5" t="str">
        <f t="shared" si="6"/>
        <v>HONKO VAVY</v>
      </c>
      <c r="B49" s="19" t="s">
        <v>19</v>
      </c>
      <c r="C49" s="6">
        <v>23</v>
      </c>
      <c r="D49" s="6" t="str">
        <f t="shared" si="1"/>
        <v>Microphanerophyte</v>
      </c>
      <c r="E49" s="6">
        <v>3</v>
      </c>
      <c r="F49" s="6" t="str">
        <f t="shared" si="2"/>
        <v>adulte</v>
      </c>
      <c r="G49">
        <f t="shared" ref="G49:G54" si="9">(10^(-0.7247))*(C49^2.3379)</f>
        <v>287.66267046149812</v>
      </c>
    </row>
    <row r="50" spans="1:7" x14ac:dyDescent="0.3">
      <c r="A50" s="5" t="str">
        <f t="shared" si="6"/>
        <v>HONKO VAVY</v>
      </c>
      <c r="B50" s="19" t="s">
        <v>19</v>
      </c>
      <c r="C50" s="6">
        <v>10</v>
      </c>
      <c r="D50" s="6" t="str">
        <f t="shared" si="1"/>
        <v>Nanophanerophyte</v>
      </c>
      <c r="E50" s="6">
        <v>1.7</v>
      </c>
      <c r="F50" s="6" t="str">
        <f t="shared" si="2"/>
        <v>adulte</v>
      </c>
      <c r="G50">
        <f t="shared" si="9"/>
        <v>41.039305246101627</v>
      </c>
    </row>
    <row r="51" spans="1:7" x14ac:dyDescent="0.3">
      <c r="A51" s="5" t="str">
        <f t="shared" si="6"/>
        <v>HONKO VAVY</v>
      </c>
      <c r="B51" s="19" t="s">
        <v>19</v>
      </c>
      <c r="C51" s="6">
        <v>16</v>
      </c>
      <c r="D51" s="6" t="str">
        <f t="shared" si="1"/>
        <v>Microphanerophyte</v>
      </c>
      <c r="E51" s="6">
        <v>3</v>
      </c>
      <c r="F51" s="6" t="str">
        <f t="shared" si="2"/>
        <v>adulte</v>
      </c>
      <c r="G51">
        <f t="shared" si="9"/>
        <v>123.14367422591289</v>
      </c>
    </row>
    <row r="52" spans="1:7" x14ac:dyDescent="0.3">
      <c r="A52" s="5" t="str">
        <f t="shared" si="6"/>
        <v>HONKO VAVY</v>
      </c>
      <c r="B52" s="19" t="s">
        <v>19</v>
      </c>
      <c r="C52" s="6">
        <v>16</v>
      </c>
      <c r="D52" s="6" t="str">
        <f t="shared" si="1"/>
        <v>Microphanerophyte</v>
      </c>
      <c r="E52" s="6">
        <v>2.8</v>
      </c>
      <c r="F52" s="6" t="str">
        <f t="shared" si="2"/>
        <v>adulte</v>
      </c>
      <c r="G52">
        <f t="shared" si="9"/>
        <v>123.14367422591289</v>
      </c>
    </row>
    <row r="53" spans="1:7" x14ac:dyDescent="0.3">
      <c r="A53" s="5" t="str">
        <f t="shared" si="6"/>
        <v>HONKO VAVY</v>
      </c>
      <c r="B53" s="19" t="s">
        <v>19</v>
      </c>
      <c r="C53" s="6">
        <v>17</v>
      </c>
      <c r="D53" s="6" t="str">
        <f t="shared" si="1"/>
        <v>Nanophanerophyte</v>
      </c>
      <c r="E53" s="6">
        <v>1.5</v>
      </c>
      <c r="F53" s="6" t="str">
        <f t="shared" si="2"/>
        <v>adulte</v>
      </c>
      <c r="G53">
        <f t="shared" si="9"/>
        <v>141.89481734050008</v>
      </c>
    </row>
    <row r="54" spans="1:7" x14ac:dyDescent="0.3">
      <c r="A54" s="5" t="str">
        <f t="shared" si="6"/>
        <v>HONKO VAVY</v>
      </c>
      <c r="B54" s="19" t="s">
        <v>19</v>
      </c>
      <c r="C54" s="6">
        <v>10</v>
      </c>
      <c r="D54" s="6" t="str">
        <f t="shared" si="1"/>
        <v>Nanophanerophyte</v>
      </c>
      <c r="E54" s="6">
        <v>1.5</v>
      </c>
      <c r="F54" s="6" t="str">
        <f t="shared" si="2"/>
        <v>adulte</v>
      </c>
      <c r="G54">
        <f t="shared" si="9"/>
        <v>41.039305246101627</v>
      </c>
    </row>
    <row r="55" spans="1:7" x14ac:dyDescent="0.3">
      <c r="A55" s="5" t="str">
        <f t="shared" si="6"/>
        <v>HONKO LAHY</v>
      </c>
      <c r="B55" s="19" t="s">
        <v>4</v>
      </c>
      <c r="C55" s="6">
        <v>28.5</v>
      </c>
      <c r="D55" s="6" t="str">
        <f t="shared" si="1"/>
        <v>Microphanerophyte</v>
      </c>
      <c r="E55" s="6">
        <v>3</v>
      </c>
      <c r="F55" s="6" t="str">
        <f t="shared" si="2"/>
        <v>adulte</v>
      </c>
      <c r="G55">
        <f t="shared" si="7"/>
        <v>69.612419801951219</v>
      </c>
    </row>
    <row r="56" spans="1:7" x14ac:dyDescent="0.3">
      <c r="A56" s="5" t="str">
        <f t="shared" si="6"/>
        <v>HONKO VAVY</v>
      </c>
      <c r="B56" s="19" t="s">
        <v>19</v>
      </c>
      <c r="C56" s="6">
        <v>19.5</v>
      </c>
      <c r="D56" s="6" t="str">
        <f t="shared" si="1"/>
        <v>Nanophanerophyte</v>
      </c>
      <c r="E56" s="6">
        <v>2</v>
      </c>
      <c r="F56" s="6" t="str">
        <f t="shared" si="2"/>
        <v>adulte</v>
      </c>
      <c r="G56">
        <f>(10^(-0.7247))*(C56^2.3379)</f>
        <v>195.55634784397017</v>
      </c>
    </row>
    <row r="57" spans="1:7" x14ac:dyDescent="0.3">
      <c r="A57" s="5" t="str">
        <f t="shared" si="6"/>
        <v>HONKO VAVY</v>
      </c>
      <c r="B57" s="19" t="s">
        <v>19</v>
      </c>
      <c r="C57" s="6">
        <v>8</v>
      </c>
      <c r="D57" s="6" t="str">
        <f t="shared" si="1"/>
        <v>Nanophanerophyte</v>
      </c>
      <c r="E57" s="6">
        <v>1.5</v>
      </c>
      <c r="F57" s="6" t="str">
        <f t="shared" si="2"/>
        <v>adulte</v>
      </c>
      <c r="G57">
        <f>(10^(-0.7247))*(C57^2.3379)</f>
        <v>24.357576801343754</v>
      </c>
    </row>
    <row r="58" spans="1:7" x14ac:dyDescent="0.3">
      <c r="A58" s="5" t="str">
        <f t="shared" si="6"/>
        <v>HONKO LAHY</v>
      </c>
      <c r="B58" s="19" t="s">
        <v>4</v>
      </c>
      <c r="C58" s="6">
        <v>8</v>
      </c>
      <c r="D58" s="6" t="str">
        <f t="shared" si="1"/>
        <v>Nanophanerophyte</v>
      </c>
      <c r="E58" s="6">
        <v>1.5</v>
      </c>
      <c r="F58" s="6" t="str">
        <f t="shared" si="2"/>
        <v>adulte</v>
      </c>
      <c r="G58">
        <f t="shared" si="7"/>
        <v>2.6775608501677226</v>
      </c>
    </row>
    <row r="59" spans="1:7" x14ac:dyDescent="0.3">
      <c r="A59" s="5" t="str">
        <f t="shared" si="6"/>
        <v>HONKO LAHY</v>
      </c>
      <c r="B59" s="19" t="s">
        <v>4</v>
      </c>
      <c r="C59" s="6">
        <v>9.5</v>
      </c>
      <c r="D59" s="6" t="str">
        <f t="shared" si="1"/>
        <v>Nanophanerophyte</v>
      </c>
      <c r="E59" s="6">
        <v>1.7</v>
      </c>
      <c r="F59" s="6" t="str">
        <f t="shared" si="2"/>
        <v>adulte</v>
      </c>
      <c r="G59">
        <f t="shared" si="7"/>
        <v>4.2941094409226492</v>
      </c>
    </row>
    <row r="60" spans="1:7" x14ac:dyDescent="0.3">
      <c r="A60" s="5" t="str">
        <f t="shared" si="6"/>
        <v>HONKO LAHY</v>
      </c>
      <c r="B60" s="19" t="s">
        <v>4</v>
      </c>
      <c r="C60" s="6">
        <v>22</v>
      </c>
      <c r="D60" s="6" t="str">
        <f t="shared" si="1"/>
        <v>Microphanerophyte</v>
      </c>
      <c r="E60" s="6">
        <v>3</v>
      </c>
      <c r="F60" s="6" t="str">
        <f t="shared" si="2"/>
        <v>adulte</v>
      </c>
      <c r="G60">
        <f t="shared" si="7"/>
        <v>41.321518759078863</v>
      </c>
    </row>
    <row r="61" spans="1:7" x14ac:dyDescent="0.3">
      <c r="A61" s="5" t="str">
        <f t="shared" si="6"/>
        <v>HONKO LAHY</v>
      </c>
      <c r="B61" s="19" t="s">
        <v>4</v>
      </c>
      <c r="C61" s="6">
        <v>31</v>
      </c>
      <c r="D61" s="6" t="str">
        <f t="shared" si="1"/>
        <v>Nanophanerophyte</v>
      </c>
      <c r="E61" s="6">
        <v>2</v>
      </c>
      <c r="F61" s="6" t="str">
        <f t="shared" si="2"/>
        <v>adulte</v>
      </c>
      <c r="G61">
        <f t="shared" si="7"/>
        <v>54.810716889457154</v>
      </c>
    </row>
    <row r="62" spans="1:7" x14ac:dyDescent="0.3">
      <c r="A62" s="5" t="str">
        <f t="shared" si="6"/>
        <v>HONKO LAHY</v>
      </c>
      <c r="B62" s="19" t="s">
        <v>4</v>
      </c>
      <c r="C62" s="6">
        <v>9.5</v>
      </c>
      <c r="D62" s="6" t="str">
        <f t="shared" si="1"/>
        <v>Nanophanerophyte</v>
      </c>
      <c r="E62" s="6">
        <v>1.8</v>
      </c>
      <c r="F62" s="6" t="str">
        <f t="shared" si="2"/>
        <v>adulte</v>
      </c>
      <c r="G62">
        <f t="shared" si="7"/>
        <v>4.5486302503404703</v>
      </c>
    </row>
    <row r="63" spans="1:7" x14ac:dyDescent="0.3">
      <c r="A63" s="5" t="str">
        <f t="shared" si="6"/>
        <v>HONKO LAHY</v>
      </c>
      <c r="B63" s="19" t="s">
        <v>4</v>
      </c>
      <c r="C63" s="6">
        <v>8</v>
      </c>
      <c r="D63" s="6" t="str">
        <f t="shared" si="1"/>
        <v>Nanophanerophyte</v>
      </c>
      <c r="E63" s="6">
        <v>1.8</v>
      </c>
      <c r="F63" s="6" t="str">
        <f t="shared" si="2"/>
        <v>adulte</v>
      </c>
      <c r="G63">
        <f t="shared" si="7"/>
        <v>3.217416824226889</v>
      </c>
    </row>
    <row r="64" spans="1:7" x14ac:dyDescent="0.3">
      <c r="A64" s="5" t="str">
        <f t="shared" si="6"/>
        <v>HONKO LAHY</v>
      </c>
      <c r="B64" s="19" t="s">
        <v>4</v>
      </c>
      <c r="C64" s="6">
        <v>11</v>
      </c>
      <c r="D64" s="6" t="str">
        <f t="shared" si="1"/>
        <v>Nanophanerophyte</v>
      </c>
      <c r="E64" s="6">
        <v>2</v>
      </c>
      <c r="F64" s="6" t="str">
        <f t="shared" si="2"/>
        <v>adulte</v>
      </c>
      <c r="G64">
        <f t="shared" si="7"/>
        <v>6.7960869139152562</v>
      </c>
    </row>
    <row r="65" spans="1:7" x14ac:dyDescent="0.3">
      <c r="A65" s="5" t="str">
        <f t="shared" si="6"/>
        <v>HONKO VAVY</v>
      </c>
      <c r="B65" s="19" t="s">
        <v>19</v>
      </c>
      <c r="C65" s="6">
        <v>8</v>
      </c>
      <c r="D65" s="6" t="str">
        <f t="shared" si="1"/>
        <v>Nanophanerophyte</v>
      </c>
      <c r="E65" s="6">
        <v>1.5</v>
      </c>
      <c r="F65" s="6" t="str">
        <f t="shared" si="2"/>
        <v>adulte</v>
      </c>
      <c r="G65">
        <f>(10^(-0.7247))*(C65^2.3379)</f>
        <v>24.357576801343754</v>
      </c>
    </row>
    <row r="66" spans="1:7" x14ac:dyDescent="0.3">
      <c r="A66" s="5" t="str">
        <f t="shared" si="6"/>
        <v>HONKO VAVY</v>
      </c>
      <c r="B66" s="19" t="s">
        <v>19</v>
      </c>
      <c r="C66" s="6">
        <v>7</v>
      </c>
      <c r="D66" s="6" t="str">
        <f t="shared" si="1"/>
        <v>Nanophanerophyte</v>
      </c>
      <c r="E66" s="6">
        <v>1.4</v>
      </c>
      <c r="F66" s="6" t="str">
        <f t="shared" si="2"/>
        <v>adulte</v>
      </c>
      <c r="G66">
        <f>(10^(-0.7247))*(C66^2.3379)</f>
        <v>17.826033065034313</v>
      </c>
    </row>
    <row r="67" spans="1:7" x14ac:dyDescent="0.3">
      <c r="A67" s="5" t="str">
        <f t="shared" si="6"/>
        <v>HONKO VAVY</v>
      </c>
      <c r="B67" s="19" t="s">
        <v>19</v>
      </c>
      <c r="C67" s="6">
        <v>7.5</v>
      </c>
      <c r="D67" s="6" t="str">
        <f t="shared" si="1"/>
        <v>Nanophanerophyte</v>
      </c>
      <c r="E67" s="6">
        <v>1.5</v>
      </c>
      <c r="F67" s="6" t="str">
        <f t="shared" si="2"/>
        <v>adulte</v>
      </c>
      <c r="G67">
        <f>(10^(-0.7247))*(C67^2.3379)</f>
        <v>20.94622323280797</v>
      </c>
    </row>
    <row r="68" spans="1:7" x14ac:dyDescent="0.3">
      <c r="A68" s="5" t="str">
        <f t="shared" si="6"/>
        <v>HONKO LAHY</v>
      </c>
      <c r="B68" s="19" t="s">
        <v>4</v>
      </c>
      <c r="C68" s="6">
        <v>13.5</v>
      </c>
      <c r="D68" s="6" t="str">
        <f t="shared" si="1"/>
        <v>Nanophanerophyte</v>
      </c>
      <c r="E68" s="6">
        <v>2</v>
      </c>
      <c r="F68" s="6" t="str">
        <f t="shared" si="2"/>
        <v>adulte</v>
      </c>
      <c r="G68">
        <f t="shared" si="7"/>
        <v>10.267369648218764</v>
      </c>
    </row>
    <row r="69" spans="1:7" x14ac:dyDescent="0.3">
      <c r="A69" s="5" t="str">
        <f t="shared" si="6"/>
        <v>HONKO LAHY</v>
      </c>
      <c r="B69" s="19" t="s">
        <v>4</v>
      </c>
      <c r="C69" s="6">
        <v>7.5</v>
      </c>
      <c r="D69" s="6" t="str">
        <f t="shared" si="1"/>
        <v>Nanophanerophyte</v>
      </c>
      <c r="E69" s="6">
        <v>1.6</v>
      </c>
      <c r="F69" s="6" t="str">
        <f t="shared" si="2"/>
        <v>adulte</v>
      </c>
      <c r="G69">
        <f t="shared" si="7"/>
        <v>2.5090131236212194</v>
      </c>
    </row>
    <row r="70" spans="1:7" x14ac:dyDescent="0.3">
      <c r="A70" s="5" t="str">
        <f t="shared" ref="A70:A101" si="10"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70" s="19" t="s">
        <v>4</v>
      </c>
      <c r="C70" s="6">
        <v>29</v>
      </c>
      <c r="D70" s="6" t="str">
        <f t="shared" si="1"/>
        <v>Microphanerophyte</v>
      </c>
      <c r="E70" s="6">
        <v>3</v>
      </c>
      <c r="F70" s="6" t="str">
        <f t="shared" si="2"/>
        <v>adulte</v>
      </c>
      <c r="G70">
        <f t="shared" si="7"/>
        <v>72.094966414071394</v>
      </c>
    </row>
    <row r="71" spans="1:7" x14ac:dyDescent="0.3">
      <c r="A71" s="5" t="str">
        <f t="shared" si="10"/>
        <v>LOVINJO</v>
      </c>
      <c r="B71" s="19" t="s">
        <v>20</v>
      </c>
      <c r="C71" s="6">
        <v>16</v>
      </c>
      <c r="D71" s="6" t="str">
        <f t="shared" ref="D71:D102" si="11">IF(E:E&gt;8,"Mesophanerophyte",IF(E:E&gt;2,"Microphanerophyte",IF(E:E&gt;0.5,"Nanophanerophyte"," ")))</f>
        <v>Microphanerophyte</v>
      </c>
      <c r="E71" s="6">
        <v>3</v>
      </c>
      <c r="F71" s="6" t="str">
        <f t="shared" ref="F71:F102" si="12">IF(C71:C167&gt;=6,"adulte",IF(C71:C167&gt;=2.5,"jeune plant",IF(C71:C167&lt;2.5,"Rég"," ")))</f>
        <v>adulte</v>
      </c>
      <c r="G71">
        <f t="shared" ref="G71" si="13">0.0214*0.565*(((C71^2)*E71)^1.05655)</f>
        <v>13.520433554850879</v>
      </c>
    </row>
    <row r="72" spans="1:7" x14ac:dyDescent="0.3">
      <c r="A72" s="5" t="str">
        <f t="shared" si="10"/>
        <v>HONKO LAHY</v>
      </c>
      <c r="B72" s="19" t="s">
        <v>4</v>
      </c>
      <c r="C72" s="6">
        <v>15</v>
      </c>
      <c r="D72" s="6" t="str">
        <f t="shared" si="11"/>
        <v>Nanophanerophyte</v>
      </c>
      <c r="E72" s="6">
        <v>2</v>
      </c>
      <c r="F72" s="6" t="str">
        <f t="shared" si="12"/>
        <v>adulte</v>
      </c>
      <c r="G72">
        <f t="shared" si="7"/>
        <v>12.695572940785164</v>
      </c>
    </row>
    <row r="73" spans="1:7" x14ac:dyDescent="0.3">
      <c r="A73" s="5" t="str">
        <f t="shared" si="10"/>
        <v>HONKO LAHY</v>
      </c>
      <c r="B73" s="19" t="s">
        <v>4</v>
      </c>
      <c r="C73" s="6">
        <v>11</v>
      </c>
      <c r="D73" s="6" t="str">
        <f t="shared" si="11"/>
        <v>Nanophanerophyte</v>
      </c>
      <c r="E73" s="6">
        <v>1.9</v>
      </c>
      <c r="F73" s="6" t="str">
        <f t="shared" si="12"/>
        <v>adulte</v>
      </c>
      <c r="G73">
        <f t="shared" si="7"/>
        <v>6.453829109250492</v>
      </c>
    </row>
    <row r="74" spans="1:7" x14ac:dyDescent="0.3">
      <c r="A74" s="5" t="str">
        <f t="shared" si="10"/>
        <v>ANTALAOTRA</v>
      </c>
      <c r="B74" s="19" t="s">
        <v>21</v>
      </c>
      <c r="C74" s="6">
        <v>15</v>
      </c>
      <c r="D74" s="6" t="str">
        <f t="shared" si="11"/>
        <v>Nanophanerophyte</v>
      </c>
      <c r="E74" s="6">
        <v>2</v>
      </c>
      <c r="F74" s="6" t="str">
        <f t="shared" si="12"/>
        <v>adulte</v>
      </c>
      <c r="G74">
        <f>0.083*0.7*(((C74^2)*E74)^0.89806)</f>
        <v>14.025558453579865</v>
      </c>
    </row>
    <row r="75" spans="1:7" x14ac:dyDescent="0.3">
      <c r="A75" s="5" t="str">
        <f t="shared" si="10"/>
        <v>HONKO LAHY</v>
      </c>
      <c r="B75" s="19" t="s">
        <v>4</v>
      </c>
      <c r="C75" s="6">
        <v>14</v>
      </c>
      <c r="D75" s="6" t="str">
        <f t="shared" si="11"/>
        <v>Microphanerophyte</v>
      </c>
      <c r="E75" s="6">
        <v>3</v>
      </c>
      <c r="F75" s="6" t="str">
        <f t="shared" si="12"/>
        <v>adulte</v>
      </c>
      <c r="G75">
        <f t="shared" si="7"/>
        <v>16.621794112093831</v>
      </c>
    </row>
    <row r="76" spans="1:7" x14ac:dyDescent="0.3">
      <c r="A76" s="5" t="str">
        <f t="shared" si="10"/>
        <v>HONKO VAVY</v>
      </c>
      <c r="B76" s="19" t="s">
        <v>19</v>
      </c>
      <c r="C76" s="6">
        <v>17</v>
      </c>
      <c r="D76" s="6" t="str">
        <f t="shared" si="11"/>
        <v>Microphanerophyte</v>
      </c>
      <c r="E76" s="6">
        <v>3</v>
      </c>
      <c r="F76" s="6" t="str">
        <f t="shared" si="12"/>
        <v>adulte</v>
      </c>
      <c r="G76">
        <f>(10^(-0.7247))*(C76^2.3379)</f>
        <v>141.89481734050008</v>
      </c>
    </row>
    <row r="77" spans="1:7" x14ac:dyDescent="0.3">
      <c r="A77" s="5" t="str">
        <f t="shared" si="10"/>
        <v>HONKO LAHY</v>
      </c>
      <c r="B77" s="19" t="s">
        <v>4</v>
      </c>
      <c r="C77" s="6">
        <v>10</v>
      </c>
      <c r="D77" s="6" t="str">
        <f t="shared" si="11"/>
        <v>Nanophanerophyte</v>
      </c>
      <c r="E77" s="6">
        <v>2</v>
      </c>
      <c r="F77" s="6" t="str">
        <f t="shared" si="12"/>
        <v>adulte</v>
      </c>
      <c r="G77">
        <f t="shared" si="7"/>
        <v>5.6086729246807741</v>
      </c>
    </row>
    <row r="78" spans="1:7" x14ac:dyDescent="0.3">
      <c r="A78" s="5" t="str">
        <f t="shared" si="10"/>
        <v>HONKO LAHY</v>
      </c>
      <c r="B78" s="19" t="s">
        <v>4</v>
      </c>
      <c r="C78" s="6">
        <v>9</v>
      </c>
      <c r="D78" s="6" t="str">
        <f t="shared" si="11"/>
        <v>Nanophanerophyte</v>
      </c>
      <c r="E78" s="6">
        <v>2</v>
      </c>
      <c r="F78" s="6" t="str">
        <f t="shared" si="12"/>
        <v>adulte</v>
      </c>
      <c r="G78">
        <f t="shared" si="7"/>
        <v>4.5359369303180328</v>
      </c>
    </row>
    <row r="79" spans="1:7" x14ac:dyDescent="0.3">
      <c r="A79" s="5" t="str">
        <f t="shared" si="10"/>
        <v>HONKO LAHY</v>
      </c>
      <c r="B79" s="19" t="s">
        <v>4</v>
      </c>
      <c r="C79" s="6">
        <v>10</v>
      </c>
      <c r="D79" s="6" t="str">
        <f t="shared" si="11"/>
        <v>Nanophanerophyte</v>
      </c>
      <c r="E79" s="6">
        <v>2</v>
      </c>
      <c r="F79" s="6" t="str">
        <f t="shared" si="12"/>
        <v>adulte</v>
      </c>
      <c r="G79">
        <f t="shared" si="7"/>
        <v>5.6086729246807741</v>
      </c>
    </row>
    <row r="80" spans="1:7" x14ac:dyDescent="0.3">
      <c r="A80" s="5" t="str">
        <f t="shared" si="10"/>
        <v>HONKO LAHY</v>
      </c>
      <c r="B80" s="19" t="s">
        <v>4</v>
      </c>
      <c r="C80" s="6">
        <v>8</v>
      </c>
      <c r="D80" s="6" t="str">
        <f t="shared" si="11"/>
        <v>Nanophanerophyte</v>
      </c>
      <c r="E80" s="6">
        <v>1.8</v>
      </c>
      <c r="F80" s="6" t="str">
        <f t="shared" si="12"/>
        <v>adulte</v>
      </c>
      <c r="G80">
        <f t="shared" si="7"/>
        <v>3.217416824226889</v>
      </c>
    </row>
    <row r="81" spans="1:7" x14ac:dyDescent="0.3">
      <c r="A81" s="5" t="str">
        <f t="shared" si="10"/>
        <v>HONKO LAHY</v>
      </c>
      <c r="B81" s="19" t="s">
        <v>4</v>
      </c>
      <c r="C81" s="6">
        <v>8</v>
      </c>
      <c r="D81" s="6" t="str">
        <f t="shared" si="11"/>
        <v>Nanophanerophyte</v>
      </c>
      <c r="E81" s="6">
        <v>1.6</v>
      </c>
      <c r="F81" s="6" t="str">
        <f t="shared" si="12"/>
        <v>adulte</v>
      </c>
      <c r="G81">
        <f t="shared" si="7"/>
        <v>2.8574310906766041</v>
      </c>
    </row>
    <row r="82" spans="1:7" x14ac:dyDescent="0.3">
      <c r="A82" s="5" t="str">
        <f t="shared" si="10"/>
        <v>HONKO LAHY</v>
      </c>
      <c r="B82" s="19" t="s">
        <v>4</v>
      </c>
      <c r="C82" s="6">
        <v>5.5</v>
      </c>
      <c r="D82" s="6" t="str">
        <f t="shared" si="11"/>
        <v>Nanophanerophyte</v>
      </c>
      <c r="E82" s="6">
        <v>1.6</v>
      </c>
      <c r="F82" s="6" t="str">
        <f t="shared" si="12"/>
        <v>jeune plant</v>
      </c>
      <c r="G82">
        <f t="shared" si="7"/>
        <v>1.3431037209439454</v>
      </c>
    </row>
    <row r="83" spans="1:7" x14ac:dyDescent="0.3">
      <c r="A83" s="5" t="str">
        <f t="shared" si="10"/>
        <v>HONKO LAHY</v>
      </c>
      <c r="B83" s="19" t="s">
        <v>4</v>
      </c>
      <c r="C83" s="6">
        <v>13</v>
      </c>
      <c r="D83" s="6" t="str">
        <f t="shared" si="11"/>
        <v>Nanophanerophyte</v>
      </c>
      <c r="E83" s="6">
        <v>2</v>
      </c>
      <c r="F83" s="6" t="str">
        <f t="shared" si="12"/>
        <v>adulte</v>
      </c>
      <c r="G83">
        <f t="shared" si="7"/>
        <v>9.5155842657878953</v>
      </c>
    </row>
    <row r="84" spans="1:7" x14ac:dyDescent="0.3">
      <c r="A84" s="5" t="str">
        <f t="shared" si="10"/>
        <v>HONKO LAHY</v>
      </c>
      <c r="B84" s="19" t="s">
        <v>4</v>
      </c>
      <c r="C84" s="6">
        <v>12</v>
      </c>
      <c r="D84" s="6" t="str">
        <f t="shared" si="11"/>
        <v>Nanophanerophyte</v>
      </c>
      <c r="E84" s="6">
        <v>2</v>
      </c>
      <c r="F84" s="6" t="str">
        <f t="shared" si="12"/>
        <v>adulte</v>
      </c>
      <c r="G84">
        <f t="shared" si="7"/>
        <v>8.0983412381645152</v>
      </c>
    </row>
    <row r="85" spans="1:7" x14ac:dyDescent="0.3">
      <c r="A85" s="5" t="str">
        <f t="shared" si="10"/>
        <v>HONKO VAVY</v>
      </c>
      <c r="B85" s="19" t="s">
        <v>19</v>
      </c>
      <c r="C85" s="6">
        <v>16</v>
      </c>
      <c r="D85" s="6" t="str">
        <f t="shared" si="11"/>
        <v>Nanophanerophyte</v>
      </c>
      <c r="E85" s="6">
        <v>2</v>
      </c>
      <c r="F85" s="6" t="str">
        <f t="shared" si="12"/>
        <v>adulte</v>
      </c>
      <c r="G85">
        <f>(10^(-0.7247))*(C85^2.3379)</f>
        <v>123.14367422591289</v>
      </c>
    </row>
    <row r="86" spans="1:7" x14ac:dyDescent="0.3">
      <c r="A86" s="5" t="str">
        <f t="shared" si="10"/>
        <v>TSITOLOMINA</v>
      </c>
      <c r="B86" s="19" t="s">
        <v>51</v>
      </c>
      <c r="C86" s="6">
        <v>13</v>
      </c>
      <c r="D86" s="6" t="str">
        <f t="shared" si="11"/>
        <v>Nanophanerophyte</v>
      </c>
      <c r="E86" s="6">
        <v>2</v>
      </c>
      <c r="F86" s="6" t="str">
        <f t="shared" si="12"/>
        <v>adulte</v>
      </c>
      <c r="G86">
        <f t="shared" ref="G86" si="14">0.464*0.741*(((C86^2)*E86)^0.94275)</f>
        <v>83.266902186875996</v>
      </c>
    </row>
    <row r="87" spans="1:7" x14ac:dyDescent="0.3">
      <c r="A87" s="5" t="str">
        <f t="shared" si="10"/>
        <v>HONKO LAHY</v>
      </c>
      <c r="B87" s="19" t="s">
        <v>4</v>
      </c>
      <c r="C87" s="6">
        <v>21</v>
      </c>
      <c r="D87" s="6" t="str">
        <f t="shared" si="11"/>
        <v>Microphanerophyte</v>
      </c>
      <c r="E87" s="6">
        <v>2.5</v>
      </c>
      <c r="F87" s="6" t="str">
        <f t="shared" si="12"/>
        <v>adulte</v>
      </c>
      <c r="G87">
        <f t="shared" si="7"/>
        <v>31.311372874482661</v>
      </c>
    </row>
    <row r="88" spans="1:7" x14ac:dyDescent="0.3">
      <c r="A88" s="5" t="str">
        <f t="shared" si="10"/>
        <v>ANTALAOTRA</v>
      </c>
      <c r="B88" s="19" t="s">
        <v>21</v>
      </c>
      <c r="C88" s="6">
        <v>7.5</v>
      </c>
      <c r="D88" s="6" t="str">
        <f t="shared" si="11"/>
        <v>Nanophanerophyte</v>
      </c>
      <c r="E88" s="6">
        <v>1.7</v>
      </c>
      <c r="F88" s="6" t="str">
        <f t="shared" si="12"/>
        <v>adulte</v>
      </c>
      <c r="G88">
        <f>0.083*0.7*(((C88^2)*E88)^0.89806)</f>
        <v>3.4901824238101553</v>
      </c>
    </row>
    <row r="89" spans="1:7" x14ac:dyDescent="0.3">
      <c r="A89" s="5" t="str">
        <f t="shared" si="10"/>
        <v>LOVINJO</v>
      </c>
      <c r="B89" s="19" t="s">
        <v>20</v>
      </c>
      <c r="C89" s="6">
        <v>14</v>
      </c>
      <c r="D89" s="6" t="str">
        <f t="shared" si="11"/>
        <v>Microphanerophyte</v>
      </c>
      <c r="E89" s="6">
        <v>3</v>
      </c>
      <c r="F89" s="6" t="str">
        <f t="shared" si="12"/>
        <v>adulte</v>
      </c>
      <c r="G89">
        <f>0.0214*0.565*(((C89^2)*E89)^1.05655)</f>
        <v>10.196422790987228</v>
      </c>
    </row>
    <row r="90" spans="1:7" x14ac:dyDescent="0.3">
      <c r="A90" s="5" t="str">
        <f t="shared" si="10"/>
        <v>LOVINJO</v>
      </c>
      <c r="B90" s="19" t="s">
        <v>20</v>
      </c>
      <c r="C90" s="6">
        <v>12</v>
      </c>
      <c r="D90" s="6" t="str">
        <f t="shared" si="11"/>
        <v>Microphanerophyte</v>
      </c>
      <c r="E90" s="6">
        <v>3</v>
      </c>
      <c r="F90" s="6" t="str">
        <f t="shared" si="12"/>
        <v>adulte</v>
      </c>
      <c r="G90">
        <f>0.0214*0.565*(((C90^2)*E90)^1.05655)</f>
        <v>7.3617755766234527</v>
      </c>
    </row>
    <row r="91" spans="1:7" x14ac:dyDescent="0.3">
      <c r="A91" s="5" t="str">
        <f t="shared" si="10"/>
        <v>LOVINJO</v>
      </c>
      <c r="B91" s="19" t="s">
        <v>20</v>
      </c>
      <c r="C91" s="6">
        <v>8</v>
      </c>
      <c r="D91" s="6" t="str">
        <f t="shared" si="11"/>
        <v>Nanophanerophyte</v>
      </c>
      <c r="E91" s="6">
        <v>1.9</v>
      </c>
      <c r="F91" s="6" t="str">
        <f t="shared" si="12"/>
        <v>adulte</v>
      </c>
      <c r="G91">
        <f>0.0214*0.565*(((C91^2)*E91)^1.05655)</f>
        <v>1.9288514851507599</v>
      </c>
    </row>
    <row r="92" spans="1:7" x14ac:dyDescent="0.3">
      <c r="A92" s="5" t="str">
        <f t="shared" si="10"/>
        <v>TSITOLOMINA</v>
      </c>
      <c r="B92" s="19" t="s">
        <v>51</v>
      </c>
      <c r="C92" s="6">
        <v>11</v>
      </c>
      <c r="D92" s="6" t="str">
        <f t="shared" si="11"/>
        <v>Nanophanerophyte</v>
      </c>
      <c r="E92" s="6">
        <v>1.7</v>
      </c>
      <c r="F92" s="6" t="str">
        <f t="shared" si="12"/>
        <v>adulte</v>
      </c>
      <c r="G92">
        <f t="shared" ref="G92:G100" si="15">0.464*0.741*(((C92^2)*E92)^0.94275)</f>
        <v>52.13601309021351</v>
      </c>
    </row>
    <row r="93" spans="1:7" x14ac:dyDescent="0.3">
      <c r="A93" s="5" t="str">
        <f t="shared" si="10"/>
        <v>TSITOLOMINA</v>
      </c>
      <c r="B93" s="19" t="s">
        <v>51</v>
      </c>
      <c r="C93" s="6">
        <v>31</v>
      </c>
      <c r="D93" s="6" t="str">
        <f t="shared" si="11"/>
        <v>Microphanerophyte</v>
      </c>
      <c r="E93" s="6">
        <v>4</v>
      </c>
      <c r="F93" s="6" t="str">
        <f t="shared" si="12"/>
        <v>adulte</v>
      </c>
      <c r="G93">
        <f t="shared" si="15"/>
        <v>823.93076437340414</v>
      </c>
    </row>
    <row r="94" spans="1:7" x14ac:dyDescent="0.3">
      <c r="A94" s="5" t="str">
        <f t="shared" si="10"/>
        <v>TSITOLOMINA</v>
      </c>
      <c r="B94" s="19" t="s">
        <v>51</v>
      </c>
      <c r="C94" s="6">
        <v>11</v>
      </c>
      <c r="D94" s="6" t="str">
        <f t="shared" si="11"/>
        <v>Nanophanerophyte</v>
      </c>
      <c r="E94" s="6">
        <v>2</v>
      </c>
      <c r="F94" s="6" t="str">
        <f t="shared" si="12"/>
        <v>adulte</v>
      </c>
      <c r="G94">
        <f t="shared" si="15"/>
        <v>60.768445203944893</v>
      </c>
    </row>
    <row r="95" spans="1:7" x14ac:dyDescent="0.3">
      <c r="A95" s="5" t="str">
        <f t="shared" si="10"/>
        <v>TSITOLOMINA</v>
      </c>
      <c r="B95" s="19" t="s">
        <v>51</v>
      </c>
      <c r="C95" s="6">
        <v>9</v>
      </c>
      <c r="D95" s="6" t="str">
        <f t="shared" si="11"/>
        <v>Nanophanerophyte</v>
      </c>
      <c r="E95" s="6">
        <v>2</v>
      </c>
      <c r="F95" s="6" t="str">
        <f t="shared" si="12"/>
        <v>adulte</v>
      </c>
      <c r="G95">
        <f t="shared" si="15"/>
        <v>41.625212966440287</v>
      </c>
    </row>
    <row r="96" spans="1:7" x14ac:dyDescent="0.3">
      <c r="A96" s="5" t="str">
        <f t="shared" si="10"/>
        <v>TSITOLOMINA</v>
      </c>
      <c r="B96" s="19" t="s">
        <v>51</v>
      </c>
      <c r="C96" s="6">
        <v>8</v>
      </c>
      <c r="D96" s="6" t="str">
        <f t="shared" si="11"/>
        <v>Nanophanerophyte</v>
      </c>
      <c r="E96" s="6">
        <v>1.7</v>
      </c>
      <c r="F96" s="6" t="str">
        <f t="shared" si="12"/>
        <v>adulte</v>
      </c>
      <c r="G96">
        <f t="shared" si="15"/>
        <v>28.600134770909296</v>
      </c>
    </row>
    <row r="97" spans="1:8" x14ac:dyDescent="0.3">
      <c r="A97" s="5" t="str">
        <f t="shared" si="10"/>
        <v>TSITOLOMINA</v>
      </c>
      <c r="B97" s="19" t="s">
        <v>51</v>
      </c>
      <c r="C97" s="6">
        <v>13</v>
      </c>
      <c r="D97" s="6" t="str">
        <f t="shared" si="11"/>
        <v>Microphanerophyte</v>
      </c>
      <c r="E97" s="6">
        <v>3</v>
      </c>
      <c r="F97" s="6" t="str">
        <f t="shared" si="12"/>
        <v>adulte</v>
      </c>
      <c r="G97">
        <f t="shared" si="15"/>
        <v>122.03444832472502</v>
      </c>
    </row>
    <row r="98" spans="1:8" x14ac:dyDescent="0.3">
      <c r="A98" s="5" t="str">
        <f t="shared" si="10"/>
        <v>TSITOLOMINA</v>
      </c>
      <c r="B98" s="19" t="s">
        <v>51</v>
      </c>
      <c r="C98" s="6">
        <v>10</v>
      </c>
      <c r="D98" s="6" t="str">
        <f t="shared" si="11"/>
        <v>Microphanerophyte</v>
      </c>
      <c r="E98" s="6">
        <v>2.5</v>
      </c>
      <c r="F98" s="6" t="str">
        <f t="shared" si="12"/>
        <v>adulte</v>
      </c>
      <c r="G98">
        <f t="shared" si="15"/>
        <v>62.660539777411607</v>
      </c>
    </row>
    <row r="99" spans="1:8" x14ac:dyDescent="0.3">
      <c r="A99" s="5" t="str">
        <f t="shared" si="10"/>
        <v>TSITOLOMINA</v>
      </c>
      <c r="B99" s="19" t="s">
        <v>51</v>
      </c>
      <c r="C99" s="6">
        <v>8.5</v>
      </c>
      <c r="D99" s="6" t="str">
        <f t="shared" si="11"/>
        <v>Nanophanerophyte</v>
      </c>
      <c r="E99" s="6">
        <v>1.9</v>
      </c>
      <c r="F99" s="6" t="str">
        <f t="shared" si="12"/>
        <v>adulte</v>
      </c>
      <c r="G99">
        <f t="shared" si="15"/>
        <v>35.608241790028366</v>
      </c>
    </row>
    <row r="100" spans="1:8" x14ac:dyDescent="0.3">
      <c r="A100" s="5" t="str">
        <f t="shared" si="10"/>
        <v>TSITOLOMINA</v>
      </c>
      <c r="B100" s="19" t="s">
        <v>51</v>
      </c>
      <c r="C100" s="6">
        <v>17</v>
      </c>
      <c r="D100" s="6" t="str">
        <f t="shared" si="11"/>
        <v>Microphanerophyte</v>
      </c>
      <c r="E100" s="6">
        <v>3</v>
      </c>
      <c r="F100" s="6" t="str">
        <f t="shared" si="12"/>
        <v>adulte</v>
      </c>
      <c r="G100">
        <f t="shared" si="15"/>
        <v>202.37352325884814</v>
      </c>
    </row>
    <row r="101" spans="1:8" x14ac:dyDescent="0.3">
      <c r="A101" s="5" t="str">
        <f t="shared" si="10"/>
        <v>ANTALAOTRA</v>
      </c>
      <c r="B101" s="19" t="s">
        <v>21</v>
      </c>
      <c r="C101" s="6">
        <v>14</v>
      </c>
      <c r="D101" s="6" t="str">
        <f t="shared" si="11"/>
        <v>Nanophanerophyte</v>
      </c>
      <c r="E101" s="6">
        <v>2</v>
      </c>
      <c r="F101" s="6" t="str">
        <f t="shared" si="12"/>
        <v>adulte</v>
      </c>
      <c r="G101">
        <f>0.083*0.7*(((C101^2)*E101)^0.89806)</f>
        <v>12.390893314985096</v>
      </c>
    </row>
    <row r="102" spans="1:8" x14ac:dyDescent="0.3">
      <c r="A102" s="7" t="str">
        <f t="shared" ref="A102" si="16"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LOVINJO</v>
      </c>
      <c r="B102" s="20" t="s">
        <v>20</v>
      </c>
      <c r="C102" s="8">
        <v>27</v>
      </c>
      <c r="D102" s="6" t="str">
        <f t="shared" si="11"/>
        <v>Microphanerophyte</v>
      </c>
      <c r="E102" s="8">
        <v>6</v>
      </c>
      <c r="F102" s="8" t="str">
        <f t="shared" si="12"/>
        <v>adulte</v>
      </c>
      <c r="G102">
        <f>0.0214*0.565*(((C102^2)*E102)^1.05655)</f>
        <v>84.963558750126367</v>
      </c>
    </row>
    <row r="103" spans="1:8" x14ac:dyDescent="0.3">
      <c r="A103" s="9"/>
      <c r="B103" s="9"/>
      <c r="C103" s="10"/>
      <c r="D103" s="9"/>
      <c r="E103" s="10"/>
      <c r="F103" s="6" t="s">
        <v>34</v>
      </c>
      <c r="G103" s="5"/>
      <c r="H103" s="5"/>
    </row>
    <row r="104" spans="1:8" x14ac:dyDescent="0.3">
      <c r="A104" s="6" t="s">
        <v>23</v>
      </c>
      <c r="B104" s="6" t="s">
        <v>24</v>
      </c>
      <c r="C104" s="6" t="s">
        <v>22</v>
      </c>
      <c r="D104" s="5"/>
      <c r="E104" s="1"/>
      <c r="F104" s="3" t="s">
        <v>70</v>
      </c>
      <c r="G104" s="31">
        <f>SUM(G6:G102)</f>
        <v>5528.0293741090463</v>
      </c>
      <c r="H104" s="31" t="s">
        <v>71</v>
      </c>
    </row>
    <row r="105" spans="1:8" x14ac:dyDescent="0.3">
      <c r="A105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TSITOLOMINA</v>
      </c>
      <c r="B105" s="19" t="s">
        <v>51</v>
      </c>
      <c r="C105" s="6">
        <v>32</v>
      </c>
      <c r="D105" s="5" t="s">
        <v>17</v>
      </c>
      <c r="F105" s="31" t="s">
        <v>70</v>
      </c>
      <c r="G105" s="31">
        <f>G104*0.55*0.001</f>
        <v>3.040416155759976</v>
      </c>
      <c r="H105" s="31" t="s">
        <v>72</v>
      </c>
    </row>
    <row r="106" spans="1:8" x14ac:dyDescent="0.3">
      <c r="A106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VAVY</v>
      </c>
      <c r="B106" s="19" t="s">
        <v>19</v>
      </c>
      <c r="C106" s="6">
        <v>409</v>
      </c>
      <c r="D106" s="5" t="s">
        <v>17</v>
      </c>
    </row>
    <row r="107" spans="1:8" x14ac:dyDescent="0.3">
      <c r="A107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ANTALAOTRA</v>
      </c>
      <c r="B107" s="19" t="s">
        <v>21</v>
      </c>
      <c r="C107" s="6">
        <v>2</v>
      </c>
      <c r="D107" s="5" t="s">
        <v>17</v>
      </c>
    </row>
    <row r="108" spans="1:8" x14ac:dyDescent="0.3">
      <c r="A108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108" s="19" t="s">
        <v>4</v>
      </c>
      <c r="C108" s="6">
        <v>22</v>
      </c>
      <c r="D108" s="5" t="s">
        <v>17</v>
      </c>
    </row>
  </sheetData>
  <pageMargins left="0.7" right="0.7" top="0.75" bottom="0.75" header="0.3" footer="0.3"/>
  <ignoredErrors>
    <ignoredError sqref="F7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84"/>
  <sheetViews>
    <sheetView workbookViewId="0">
      <selection activeCell="A78" sqref="A78:XFD78"/>
    </sheetView>
  </sheetViews>
  <sheetFormatPr defaultColWidth="11.5546875" defaultRowHeight="14.4" x14ac:dyDescent="0.3"/>
  <cols>
    <col min="1" max="1" width="29.44140625" customWidth="1"/>
    <col min="2" max="2" width="29.33203125" customWidth="1"/>
    <col min="3" max="3" width="9.109375"/>
    <col min="4" max="4" width="19.6640625" customWidth="1"/>
    <col min="5" max="5" width="13.44140625" customWidth="1"/>
    <col min="6" max="6" width="19" customWidth="1"/>
    <col min="8" max="8" width="24" customWidth="1"/>
    <col min="10" max="10" width="13" customWidth="1"/>
  </cols>
  <sheetData>
    <row r="1" spans="1:7" x14ac:dyDescent="0.3">
      <c r="A1" s="2" t="s">
        <v>6</v>
      </c>
      <c r="B1" s="1" t="s">
        <v>35</v>
      </c>
      <c r="C1" s="1"/>
      <c r="D1" s="1"/>
      <c r="E1" s="1"/>
      <c r="F1" s="1"/>
    </row>
    <row r="2" spans="1:7" x14ac:dyDescent="0.3">
      <c r="A2" s="2" t="s">
        <v>7</v>
      </c>
      <c r="B2" s="1" t="s">
        <v>25</v>
      </c>
      <c r="C2" s="1"/>
      <c r="D2" s="1"/>
      <c r="E2" s="1"/>
      <c r="F2" s="1"/>
    </row>
    <row r="3" spans="1:7" x14ac:dyDescent="0.3">
      <c r="A3" s="2" t="s">
        <v>8</v>
      </c>
      <c r="B3" s="1" t="s">
        <v>26</v>
      </c>
      <c r="C3" s="1"/>
      <c r="D3" s="1"/>
      <c r="E3" s="1"/>
      <c r="F3" s="1"/>
    </row>
    <row r="4" spans="1:7" x14ac:dyDescent="0.3">
      <c r="C4" s="1"/>
      <c r="D4" s="1"/>
      <c r="E4" s="1"/>
      <c r="F4" s="1"/>
    </row>
    <row r="5" spans="1:7" ht="28.8" x14ac:dyDescent="0.3">
      <c r="A5" s="3" t="s">
        <v>0</v>
      </c>
      <c r="B5" s="3" t="s">
        <v>1</v>
      </c>
      <c r="C5" s="3" t="s">
        <v>3</v>
      </c>
      <c r="D5" s="3" t="s">
        <v>2</v>
      </c>
      <c r="E5" s="4" t="s">
        <v>5</v>
      </c>
      <c r="F5" s="4" t="s">
        <v>64</v>
      </c>
      <c r="G5" s="30" t="s">
        <v>68</v>
      </c>
    </row>
    <row r="6" spans="1:7" x14ac:dyDescent="0.3">
      <c r="A6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6" s="19" t="s">
        <v>4</v>
      </c>
      <c r="C6" s="6">
        <v>10</v>
      </c>
      <c r="D6" s="6" t="str">
        <f>IF(E:E&gt;8,"Mesophanerophyte",IF(E:E&gt;2,"Microphanerophyte",IF(E:E&gt;0.5,"Nanophanerophyte"," ")))</f>
        <v>Microphanerophyte</v>
      </c>
      <c r="E6" s="6">
        <v>6</v>
      </c>
      <c r="F6" s="6" t="str">
        <f>IF(C6:C77&gt;=6,"adulte",IF(C6:C77&gt;=2.5,"jeune plant",IF(C6:C77&lt;2.5,"Rég"," ")))</f>
        <v>adulte</v>
      </c>
      <c r="G6">
        <f>0.0311*(((C6^2)*E6)^1.00741)*0.867</f>
        <v>16.963553688975519</v>
      </c>
    </row>
    <row r="7" spans="1:7" x14ac:dyDescent="0.3">
      <c r="A7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7" s="19" t="s">
        <v>4</v>
      </c>
      <c r="C7" s="6">
        <v>27</v>
      </c>
      <c r="D7" s="6" t="str">
        <f>IF(E:E&gt;8,"Mesophanerophyte",IF(E:E&gt;2,"Microphanerophyte",IF(E:E&gt;0.5,"Nanophanerophyte"," ")))</f>
        <v>Microphanerophyte</v>
      </c>
      <c r="E7" s="6">
        <v>6.5</v>
      </c>
      <c r="F7" s="6" t="str">
        <f>IF(C7:C78&gt;=6,"adulte",IF(C7:C78&gt;=2.5,"jeune plant",IF(C7:C78&lt;2.5,"Rég"," ")))</f>
        <v>adulte</v>
      </c>
      <c r="G7">
        <f t="shared" ref="G7:G66" si="0">0.0311*(((C7^2)*E7)^1.00741)*0.867</f>
        <v>136.03694501908484</v>
      </c>
    </row>
    <row r="8" spans="1:7" x14ac:dyDescent="0.3">
      <c r="A8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8" s="19" t="s">
        <v>4</v>
      </c>
      <c r="C8" s="6">
        <v>21</v>
      </c>
      <c r="D8" s="6" t="str">
        <f>IF(E:E&gt;8,"Mesophanerophyte",IF(E:E&gt;2,"Microphanerophyte",IF(E:E&gt;0.5,"Nanophanerophyte"," ")))</f>
        <v>Microphanerophyte</v>
      </c>
      <c r="E8" s="6">
        <v>6</v>
      </c>
      <c r="F8" s="6" t="str">
        <f>IF(C8:C79&gt;=6,"adulte",IF(C8:C79&gt;=2.5,"jeune plant",IF(C8:C79&lt;2.5,"Rég"," ")))</f>
        <v>adulte</v>
      </c>
      <c r="G8">
        <f t="shared" si="0"/>
        <v>75.636376861198414</v>
      </c>
    </row>
    <row r="9" spans="1:7" x14ac:dyDescent="0.3">
      <c r="A9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9" s="19" t="s">
        <v>4</v>
      </c>
      <c r="C9" s="6">
        <v>19</v>
      </c>
      <c r="D9" s="6" t="str">
        <f>IF(E:E&gt;8,"Mesophanerophyte",IF(E:E&gt;2,"Microphanerophyte",IF(E:E&gt;0.5,"Nanophanerophyte"," ")))</f>
        <v>Microphanerophyte</v>
      </c>
      <c r="E9" s="6">
        <v>6</v>
      </c>
      <c r="F9" s="6" t="str">
        <f>IF(C9:C80&gt;=6,"adulte",IF(C9:C80&gt;=2.5,"jeune plant",IF(C9:C80&lt;2.5,"Rég"," ")))</f>
        <v>adulte</v>
      </c>
      <c r="G9">
        <f t="shared" si="0"/>
        <v>61.823724903012433</v>
      </c>
    </row>
    <row r="10" spans="1:7" x14ac:dyDescent="0.3">
      <c r="A10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10" s="19" t="s">
        <v>4</v>
      </c>
      <c r="C10" s="6">
        <v>20</v>
      </c>
      <c r="D10" s="6" t="str">
        <f>IF(E:E&gt;8,"Mesophanerophyte",IF(E:E&gt;2,"Microphanerophyte",IF(E:E&gt;0.5,"Nanophanerophyte"," ")))</f>
        <v>Microphanerophyte</v>
      </c>
      <c r="E10" s="6">
        <v>6.5</v>
      </c>
      <c r="F10" s="6" t="str">
        <f>IF(C10:C81&gt;=6,"adulte",IF(C10:C81&gt;=2.5,"jeune plant",IF(C10:C81&lt;2.5,"Rég"," ")))</f>
        <v>adulte</v>
      </c>
      <c r="G10">
        <f t="shared" si="0"/>
        <v>74.311801018793133</v>
      </c>
    </row>
    <row r="11" spans="1:7" x14ac:dyDescent="0.3">
      <c r="A11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11" s="19" t="s">
        <v>4</v>
      </c>
      <c r="C11" s="6">
        <v>14</v>
      </c>
      <c r="D11" s="6" t="str">
        <f>IF(E:E&gt;8,"Mesophanerophyte",IF(E:E&gt;2,"Microphanerophyte",IF(E:E&gt;0.5,"Nanophanerophyte"," ")))</f>
        <v>Microphanerophyte</v>
      </c>
      <c r="E11" s="6">
        <v>6</v>
      </c>
      <c r="F11" s="6" t="str">
        <f>IF(C11:C82&gt;=6,"adulte",IF(C11:C82&gt;=2.5,"jeune plant",IF(C11:C82&lt;2.5,"Rég"," ")))</f>
        <v>adulte</v>
      </c>
      <c r="G11">
        <f t="shared" si="0"/>
        <v>33.414773874405292</v>
      </c>
    </row>
    <row r="12" spans="1:7" x14ac:dyDescent="0.3">
      <c r="A12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12" s="19" t="s">
        <v>4</v>
      </c>
      <c r="C12" s="6">
        <v>26</v>
      </c>
      <c r="D12" s="6" t="str">
        <f>IF(E:E&gt;8,"Mesophanerophyte",IF(E:E&gt;2,"Microphanerophyte",IF(E:E&gt;0.5,"Nanophanerophyte"," ")))</f>
        <v>Microphanerophyte</v>
      </c>
      <c r="E12" s="6">
        <v>6.5</v>
      </c>
      <c r="F12" s="6" t="str">
        <f>IF(C12:C83&gt;=6,"adulte",IF(C12:C83&gt;=2.5,"jeune plant",IF(C12:C83&lt;2.5,"Rég"," ")))</f>
        <v>adulte</v>
      </c>
      <c r="G12">
        <f t="shared" si="0"/>
        <v>126.07620626710657</v>
      </c>
    </row>
    <row r="13" spans="1:7" x14ac:dyDescent="0.3">
      <c r="A13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13" s="19" t="s">
        <v>4</v>
      </c>
      <c r="C13" s="6">
        <v>23</v>
      </c>
      <c r="D13" s="6" t="str">
        <f>IF(E:E&gt;8,"Mesophanerophyte",IF(E:E&gt;2,"Microphanerophyte",IF(E:E&gt;0.5,"Nanophanerophyte"," ")))</f>
        <v>Microphanerophyte</v>
      </c>
      <c r="E13" s="6">
        <v>7</v>
      </c>
      <c r="F13" s="6" t="str">
        <f>IF(C13:C84&gt;=6,"adulte",IF(C13:C84&gt;=2.5,"jeune plant",IF(C13:C84&lt;2.5,"Rég"," ")))</f>
        <v>adulte</v>
      </c>
      <c r="G13">
        <f t="shared" si="0"/>
        <v>106.11485416753258</v>
      </c>
    </row>
    <row r="14" spans="1:7" x14ac:dyDescent="0.3">
      <c r="A14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14" s="19" t="s">
        <v>4</v>
      </c>
      <c r="C14" s="6">
        <v>21</v>
      </c>
      <c r="D14" s="6" t="str">
        <f>IF(E:E&gt;8,"Mesophanerophyte",IF(E:E&gt;2,"Microphanerophyte",IF(E:E&gt;0.5,"Nanophanerophyte"," ")))</f>
        <v>Microphanerophyte</v>
      </c>
      <c r="E14" s="6">
        <v>6.5</v>
      </c>
      <c r="F14" s="6" t="str">
        <f>IF(C14:C85&gt;=6,"adulte",IF(C14:C85&gt;=2.5,"jeune plant",IF(C14:C85&lt;2.5,"Rég"," ")))</f>
        <v>adulte</v>
      </c>
      <c r="G14">
        <f t="shared" si="0"/>
        <v>81.988022293844892</v>
      </c>
    </row>
    <row r="15" spans="1:7" x14ac:dyDescent="0.3">
      <c r="A15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15" s="19" t="s">
        <v>4</v>
      </c>
      <c r="C15" s="6">
        <v>14</v>
      </c>
      <c r="D15" s="6" t="str">
        <f>IF(E:E&gt;8,"Mesophanerophyte",IF(E:E&gt;2,"Microphanerophyte",IF(E:E&gt;0.5,"Nanophanerophyte"," ")))</f>
        <v>Microphanerophyte</v>
      </c>
      <c r="E15" s="6">
        <v>5</v>
      </c>
      <c r="F15" s="6" t="str">
        <f>IF(C15:C86&gt;=6,"adulte",IF(C15:C86&gt;=2.5,"jeune plant",IF(C15:C86&lt;2.5,"Rég"," ")))</f>
        <v>adulte</v>
      </c>
      <c r="G15">
        <f t="shared" si="0"/>
        <v>27.80805075351514</v>
      </c>
    </row>
    <row r="16" spans="1:7" x14ac:dyDescent="0.3">
      <c r="A16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16" s="19" t="s">
        <v>4</v>
      </c>
      <c r="C16" s="6">
        <v>26</v>
      </c>
      <c r="D16" s="6" t="str">
        <f>IF(E:E&gt;8,"Mesophanerophyte",IF(E:E&gt;2,"Microphanerophyte",IF(E:E&gt;0.5,"Nanophanerophyte"," ")))</f>
        <v>Microphanerophyte</v>
      </c>
      <c r="E16" s="6">
        <v>7</v>
      </c>
      <c r="F16" s="6" t="str">
        <f>IF(C16:C87&gt;=6,"adulte",IF(C16:C87&gt;=2.5,"jeune plant",IF(C16:C87&lt;2.5,"Rég"," ")))</f>
        <v>adulte</v>
      </c>
      <c r="G16">
        <f t="shared" si="0"/>
        <v>135.84895560624395</v>
      </c>
    </row>
    <row r="17" spans="1:7" x14ac:dyDescent="0.3">
      <c r="A17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17" s="19" t="s">
        <v>4</v>
      </c>
      <c r="C17" s="6">
        <v>20</v>
      </c>
      <c r="D17" s="6" t="str">
        <f>IF(E:E&gt;8,"Mesophanerophyte",IF(E:E&gt;2,"Microphanerophyte",IF(E:E&gt;0.5,"Nanophanerophyte"," ")))</f>
        <v>Microphanerophyte</v>
      </c>
      <c r="E17" s="6">
        <v>5.5</v>
      </c>
      <c r="F17" s="6" t="str">
        <f>IF(C17:C88&gt;=6,"adulte",IF(C17:C88&gt;=2.5,"jeune plant",IF(C17:C88&lt;2.5,"Rég"," ")))</f>
        <v>adulte</v>
      </c>
      <c r="G17">
        <f t="shared" si="0"/>
        <v>62.801428058800177</v>
      </c>
    </row>
    <row r="18" spans="1:7" x14ac:dyDescent="0.3">
      <c r="A18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18" s="19" t="s">
        <v>4</v>
      </c>
      <c r="C18" s="6">
        <v>22.5</v>
      </c>
      <c r="D18" s="6" t="str">
        <f>IF(E:E&gt;8,"Mesophanerophyte",IF(E:E&gt;2,"Microphanerophyte",IF(E:E&gt;0.5,"Nanophanerophyte"," ")))</f>
        <v>Microphanerophyte</v>
      </c>
      <c r="E18" s="6">
        <v>6</v>
      </c>
      <c r="F18" s="6" t="str">
        <f>IF(C18:C89&gt;=6,"adulte",IF(C18:C89&gt;=2.5,"jeune plant",IF(C18:C89&lt;2.5,"Rég"," ")))</f>
        <v>adulte</v>
      </c>
      <c r="G18">
        <f t="shared" si="0"/>
        <v>86.916297705066896</v>
      </c>
    </row>
    <row r="19" spans="1:7" x14ac:dyDescent="0.3">
      <c r="A19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TSITOLOMINA</v>
      </c>
      <c r="B19" s="19" t="s">
        <v>51</v>
      </c>
      <c r="C19" s="6">
        <v>11</v>
      </c>
      <c r="D19" s="6" t="str">
        <f>IF(E:E&gt;8,"Mesophanerophyte",IF(E:E&gt;2,"Microphanerophyte",IF(E:E&gt;0.5,"Nanophanerophyte"," ")))</f>
        <v>Microphanerophyte</v>
      </c>
      <c r="E19" s="6">
        <v>6</v>
      </c>
      <c r="F19" s="6" t="str">
        <f>IF(C19:C90&gt;=6,"adulte",IF(C19:C90&gt;=2.5,"jeune plant",IF(C19:C90&lt;2.5,"Rég"," ")))</f>
        <v>adulte</v>
      </c>
      <c r="G19">
        <f>0.464*0.741*(((C19^2)*E19)^0.94275)</f>
        <v>171.19228458815635</v>
      </c>
    </row>
    <row r="20" spans="1:7" x14ac:dyDescent="0.3">
      <c r="A20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20" s="19" t="s">
        <v>4</v>
      </c>
      <c r="C20" s="6">
        <v>13</v>
      </c>
      <c r="D20" s="6" t="str">
        <f>IF(E:E&gt;8,"Mesophanerophyte",IF(E:E&gt;2,"Microphanerophyte",IF(E:E&gt;0.5,"Nanophanerophyte"," ")))</f>
        <v>Microphanerophyte</v>
      </c>
      <c r="E20" s="6">
        <v>6</v>
      </c>
      <c r="F20" s="6" t="str">
        <f>IF(C20:C91&gt;=6,"adulte",IF(C20:C91&gt;=2.5,"jeune plant",IF(C20:C91&lt;2.5,"Rég"," ")))</f>
        <v>adulte</v>
      </c>
      <c r="G20">
        <f t="shared" si="0"/>
        <v>28.780092321723483</v>
      </c>
    </row>
    <row r="21" spans="1:7" x14ac:dyDescent="0.3">
      <c r="A21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21" s="19" t="s">
        <v>4</v>
      </c>
      <c r="C21" s="6">
        <v>23</v>
      </c>
      <c r="D21" s="6" t="str">
        <f>IF(E:E&gt;8,"Mesophanerophyte",IF(E:E&gt;2,"Microphanerophyte",IF(E:E&gt;0.5,"Nanophanerophyte"," ")))</f>
        <v>Microphanerophyte</v>
      </c>
      <c r="E21" s="6">
        <v>7</v>
      </c>
      <c r="F21" s="6" t="str">
        <f>IF(C21:C92&gt;=6,"adulte",IF(C21:C92&gt;=2.5,"jeune plant",IF(C21:C92&lt;2.5,"Rég"," ")))</f>
        <v>adulte</v>
      </c>
      <c r="G21">
        <f t="shared" si="0"/>
        <v>106.11485416753258</v>
      </c>
    </row>
    <row r="22" spans="1:7" x14ac:dyDescent="0.3">
      <c r="A22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22" s="19" t="s">
        <v>4</v>
      </c>
      <c r="C22" s="6">
        <v>15</v>
      </c>
      <c r="D22" s="6" t="str">
        <f>IF(E:E&gt;8,"Mesophanerophyte",IF(E:E&gt;2,"Microphanerophyte",IF(E:E&gt;0.5,"Nanophanerophyte"," ")))</f>
        <v>Microphanerophyte</v>
      </c>
      <c r="E22" s="6">
        <v>6</v>
      </c>
      <c r="F22" s="6" t="str">
        <f>IF(C22:C93&gt;=6,"adulte",IF(C22:C93&gt;=2.5,"jeune plant",IF(C22:C93&lt;2.5,"Rég"," ")))</f>
        <v>adulte</v>
      </c>
      <c r="G22">
        <f t="shared" si="0"/>
        <v>38.398037483273569</v>
      </c>
    </row>
    <row r="23" spans="1:7" x14ac:dyDescent="0.3">
      <c r="A23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23" s="19" t="s">
        <v>4</v>
      </c>
      <c r="C23" s="6">
        <v>10</v>
      </c>
      <c r="D23" s="6" t="str">
        <f>IF(E:E&gt;8,"Mesophanerophyte",IF(E:E&gt;2,"Microphanerophyte",IF(E:E&gt;0.5,"Nanophanerophyte"," ")))</f>
        <v>Microphanerophyte</v>
      </c>
      <c r="E23" s="6">
        <v>5</v>
      </c>
      <c r="F23" s="6" t="str">
        <f>IF(C23:C94&gt;=6,"adulte",IF(C23:C94&gt;=2.5,"jeune plant",IF(C23:C94&lt;2.5,"Rég"," ")))</f>
        <v>adulte</v>
      </c>
      <c r="G23">
        <f t="shared" si="0"/>
        <v>14.117209462977572</v>
      </c>
    </row>
    <row r="24" spans="1:7" x14ac:dyDescent="0.3">
      <c r="A24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24" s="19" t="s">
        <v>4</v>
      </c>
      <c r="C24" s="6">
        <v>10</v>
      </c>
      <c r="D24" s="6" t="str">
        <f>IF(E:E&gt;8,"Mesophanerophyte",IF(E:E&gt;2,"Microphanerophyte",IF(E:E&gt;0.5,"Nanophanerophyte"," ")))</f>
        <v>Microphanerophyte</v>
      </c>
      <c r="E24" s="6">
        <v>4.5</v>
      </c>
      <c r="F24" s="6" t="str">
        <f>IF(C24:C95&gt;=6,"adulte",IF(C24:C95&gt;=2.5,"jeune plant",IF(C24:C95&lt;2.5,"Rég"," ")))</f>
        <v>adulte</v>
      </c>
      <c r="G24">
        <f t="shared" si="0"/>
        <v>12.695572940785164</v>
      </c>
    </row>
    <row r="25" spans="1:7" x14ac:dyDescent="0.3">
      <c r="A25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25" s="19" t="s">
        <v>4</v>
      </c>
      <c r="C25" s="6">
        <v>12</v>
      </c>
      <c r="D25" s="6" t="str">
        <f>IF(E:E&gt;8,"Mesophanerophyte",IF(E:E&gt;2,"Microphanerophyte",IF(E:E&gt;0.5,"Nanophanerophyte"," ")))</f>
        <v>Microphanerophyte</v>
      </c>
      <c r="E25" s="6">
        <v>6.5</v>
      </c>
      <c r="F25" s="6" t="str">
        <f>IF(C25:C96&gt;=6,"adulte",IF(C25:C96&gt;=2.5,"jeune plant",IF(C25:C96&lt;2.5,"Rég"," ")))</f>
        <v>adulte</v>
      </c>
      <c r="G25">
        <f t="shared" si="0"/>
        <v>26.550486864340151</v>
      </c>
    </row>
    <row r="26" spans="1:7" x14ac:dyDescent="0.3">
      <c r="A26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26" s="19" t="s">
        <v>4</v>
      </c>
      <c r="C26" s="6">
        <v>13.5</v>
      </c>
      <c r="D26" s="6" t="str">
        <f>IF(E:E&gt;8,"Mesophanerophyte",IF(E:E&gt;2,"Microphanerophyte",IF(E:E&gt;0.5,"Nanophanerophyte"," ")))</f>
        <v>Microphanerophyte</v>
      </c>
      <c r="E26" s="6">
        <v>5.5</v>
      </c>
      <c r="F26" s="6" t="str">
        <f>IF(C26:C97&gt;=6,"adulte",IF(C26:C97&gt;=2.5,"jeune plant",IF(C26:C97&lt;2.5,"Rég"," ")))</f>
        <v>adulte</v>
      </c>
      <c r="G26">
        <f t="shared" si="0"/>
        <v>28.447712286886805</v>
      </c>
    </row>
    <row r="27" spans="1:7" x14ac:dyDescent="0.3">
      <c r="A27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27" s="19" t="s">
        <v>4</v>
      </c>
      <c r="C27" s="6">
        <v>19</v>
      </c>
      <c r="D27" s="6" t="str">
        <f>IF(E:E&gt;8,"Mesophanerophyte",IF(E:E&gt;2,"Microphanerophyte",IF(E:E&gt;0.5,"Nanophanerophyte"," ")))</f>
        <v>Microphanerophyte</v>
      </c>
      <c r="E27" s="6">
        <v>6</v>
      </c>
      <c r="F27" s="6" t="str">
        <f>IF(C27:C98&gt;=6,"adulte",IF(C27:C98&gt;=2.5,"jeune plant",IF(C27:C98&lt;2.5,"Rég"," ")))</f>
        <v>adulte</v>
      </c>
      <c r="G27">
        <f t="shared" si="0"/>
        <v>61.823724903012433</v>
      </c>
    </row>
    <row r="28" spans="1:7" x14ac:dyDescent="0.3">
      <c r="A28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28" s="19" t="s">
        <v>4</v>
      </c>
      <c r="C28" s="6">
        <v>26</v>
      </c>
      <c r="D28" s="6" t="str">
        <f>IF(E:E&gt;8,"Mesophanerophyte",IF(E:E&gt;2,"Microphanerophyte",IF(E:E&gt;0.5,"Nanophanerophyte"," ")))</f>
        <v>Microphanerophyte</v>
      </c>
      <c r="E28" s="6">
        <v>5</v>
      </c>
      <c r="F28" s="6" t="str">
        <f>IF(C28:C99&gt;=6,"adulte",IF(C28:C99&gt;=2.5,"jeune plant",IF(C28:C99&lt;2.5,"Rég"," ")))</f>
        <v>adulte</v>
      </c>
      <c r="G28">
        <f t="shared" si="0"/>
        <v>96.793336306408733</v>
      </c>
    </row>
    <row r="29" spans="1:7" x14ac:dyDescent="0.3">
      <c r="A29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29" s="19" t="s">
        <v>4</v>
      </c>
      <c r="C29" s="6">
        <v>17</v>
      </c>
      <c r="D29" s="6" t="str">
        <f>IF(E:E&gt;8,"Mesophanerophyte",IF(E:E&gt;2,"Microphanerophyte",IF(E:E&gt;0.5,"Nanophanerophyte"," ")))</f>
        <v>Microphanerophyte</v>
      </c>
      <c r="E29" s="6">
        <v>6</v>
      </c>
      <c r="F29" s="6" t="str">
        <f>IF(C29:C100&gt;=6,"adulte",IF(C29:C100&gt;=2.5,"jeune plant",IF(C29:C100&lt;2.5,"Rég"," ")))</f>
        <v>adulte</v>
      </c>
      <c r="G29">
        <f t="shared" si="0"/>
        <v>49.411715639366797</v>
      </c>
    </row>
    <row r="30" spans="1:7" x14ac:dyDescent="0.3">
      <c r="A30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30" s="19" t="s">
        <v>4</v>
      </c>
      <c r="C30" s="6">
        <v>20</v>
      </c>
      <c r="D30" s="6" t="str">
        <f>IF(E:E&gt;8,"Mesophanerophyte",IF(E:E&gt;2,"Microphanerophyte",IF(E:E&gt;0.5,"Nanophanerophyte"," ")))</f>
        <v>Microphanerophyte</v>
      </c>
      <c r="E30" s="6">
        <v>6</v>
      </c>
      <c r="F30" s="6" t="str">
        <f>IF(C30:C101&gt;=6,"adulte",IF(C30:C101&gt;=2.5,"jeune plant",IF(C30:C101&lt;2.5,"Rég"," ")))</f>
        <v>adulte</v>
      </c>
      <c r="G30">
        <f t="shared" si="0"/>
        <v>68.554835570338966</v>
      </c>
    </row>
    <row r="31" spans="1:7" x14ac:dyDescent="0.3">
      <c r="A31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TSITOLOMINA</v>
      </c>
      <c r="B31" s="19" t="s">
        <v>51</v>
      </c>
      <c r="C31" s="6">
        <v>12.5</v>
      </c>
      <c r="D31" s="6" t="str">
        <f>IF(E:E&gt;8,"Mesophanerophyte",IF(E:E&gt;2,"Microphanerophyte",IF(E:E&gt;0.5,"Nanophanerophyte"," ")))</f>
        <v>Microphanerophyte</v>
      </c>
      <c r="E31" s="6">
        <v>5</v>
      </c>
      <c r="F31" s="6" t="str">
        <f>IF(C31:C102&gt;=6,"adulte",IF(C31:C102&gt;=2.5,"jeune plant",IF(C31:C102&lt;2.5,"Rég"," ")))</f>
        <v>adulte</v>
      </c>
      <c r="G31">
        <f>0.464*0.741*(((C31^2)*E31)^0.94275)</f>
        <v>183.44842592269435</v>
      </c>
    </row>
    <row r="32" spans="1:7" x14ac:dyDescent="0.3">
      <c r="A32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32" s="19" t="s">
        <v>4</v>
      </c>
      <c r="C32" s="6">
        <v>13.5</v>
      </c>
      <c r="D32" s="6" t="str">
        <f>IF(E:E&gt;8,"Mesophanerophyte",IF(E:E&gt;2,"Microphanerophyte",IF(E:E&gt;0.5,"Nanophanerophyte"," ")))</f>
        <v>Microphanerophyte</v>
      </c>
      <c r="E32" s="6">
        <v>5</v>
      </c>
      <c r="F32" s="6" t="str">
        <f>IF(C32:C103&gt;=6,"adulte",IF(C32:C103&gt;=2.5,"jeune plant",IF(C32:C103&lt;2.5,"Rég"," ")))</f>
        <v>adulte</v>
      </c>
      <c r="G32">
        <f t="shared" si="0"/>
        <v>25.843298388802459</v>
      </c>
    </row>
    <row r="33" spans="1:7" x14ac:dyDescent="0.3">
      <c r="A33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33" s="19" t="s">
        <v>4</v>
      </c>
      <c r="C33" s="6">
        <v>11</v>
      </c>
      <c r="D33" s="6" t="str">
        <f>IF(E:E&gt;8,"Mesophanerophyte",IF(E:E&gt;2,"Microphanerophyte",IF(E:E&gt;0.5,"Nanophanerophyte"," ")))</f>
        <v>Microphanerophyte</v>
      </c>
      <c r="E33" s="6">
        <v>5</v>
      </c>
      <c r="F33" s="6" t="str">
        <f>IF(C33:C104&gt;=6,"adulte",IF(C33:C104&gt;=2.5,"jeune plant",IF(C33:C104&lt;2.5,"Rég"," ")))</f>
        <v>adulte</v>
      </c>
      <c r="G33">
        <f t="shared" si="0"/>
        <v>17.105968520673393</v>
      </c>
    </row>
    <row r="34" spans="1:7" x14ac:dyDescent="0.3">
      <c r="A34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34" s="19" t="s">
        <v>4</v>
      </c>
      <c r="C34" s="6">
        <v>20</v>
      </c>
      <c r="D34" s="6" t="str">
        <f>IF(E:E&gt;8,"Mesophanerophyte",IF(E:E&gt;2,"Microphanerophyte",IF(E:E&gt;0.5,"Nanophanerophyte"," ")))</f>
        <v>Microphanerophyte</v>
      </c>
      <c r="E34" s="6">
        <v>7</v>
      </c>
      <c r="F34" s="6" t="str">
        <f>IF(C34:C105&gt;=6,"adulte",IF(C34:C105&gt;=2.5,"jeune plant",IF(C34:C105&lt;2.5,"Rég"," ")))</f>
        <v>adulte</v>
      </c>
      <c r="G34">
        <f t="shared" si="0"/>
        <v>80.07205210659896</v>
      </c>
    </row>
    <row r="35" spans="1:7" x14ac:dyDescent="0.3">
      <c r="A35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TSITOLOMINA</v>
      </c>
      <c r="B35" s="19" t="s">
        <v>51</v>
      </c>
      <c r="C35" s="6">
        <v>13</v>
      </c>
      <c r="D35" s="6" t="str">
        <f>IF(E:E&gt;8,"Mesophanerophyte",IF(E:E&gt;2,"Microphanerophyte",IF(E:E&gt;0.5,"Nanophanerophyte"," ")))</f>
        <v>Microphanerophyte</v>
      </c>
      <c r="E35" s="6">
        <v>2.5</v>
      </c>
      <c r="F35" s="6" t="str">
        <f>IF(C35:C106&gt;=6,"adulte",IF(C35:C106&gt;=2.5,"jeune plant",IF(C35:C106&lt;2.5,"Rég"," ")))</f>
        <v>adulte</v>
      </c>
      <c r="G35">
        <f>0.464*0.741*(((C35^2)*E35)^0.94275)</f>
        <v>102.76241985020397</v>
      </c>
    </row>
    <row r="36" spans="1:7" x14ac:dyDescent="0.3">
      <c r="A36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36" s="19" t="s">
        <v>4</v>
      </c>
      <c r="C36" s="6">
        <v>23.5</v>
      </c>
      <c r="D36" s="6" t="str">
        <f>IF(E:E&gt;8,"Mesophanerophyte",IF(E:E&gt;2,"Microphanerophyte",IF(E:E&gt;0.5,"Nanophanerophyte"," ")))</f>
        <v>Microphanerophyte</v>
      </c>
      <c r="E36" s="6">
        <v>7</v>
      </c>
      <c r="F36" s="6" t="str">
        <f>IF(C36:C107&gt;=6,"adulte",IF(C36:C107&gt;=2.5,"jeune plant",IF(C36:C107&lt;2.5,"Rég"," ")))</f>
        <v>adulte</v>
      </c>
      <c r="G36">
        <f t="shared" si="0"/>
        <v>110.81400550536274</v>
      </c>
    </row>
    <row r="37" spans="1:7" x14ac:dyDescent="0.3">
      <c r="A37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37" s="19" t="s">
        <v>4</v>
      </c>
      <c r="C37" s="6">
        <v>19.5</v>
      </c>
      <c r="D37" s="6" t="str">
        <f>IF(E:E&gt;8,"Mesophanerophyte",IF(E:E&gt;2,"Microphanerophyte",IF(E:E&gt;0.5,"Nanophanerophyte"," ")))</f>
        <v>Microphanerophyte</v>
      </c>
      <c r="E37" s="6">
        <v>5.5</v>
      </c>
      <c r="F37" s="6" t="str">
        <f>IF(C37:C108&gt;=6,"adulte",IF(C37:C108&gt;=2.5,"jeune plant",IF(C37:C108&lt;2.5,"Rég"," ")))</f>
        <v>adulte</v>
      </c>
      <c r="G37">
        <f t="shared" si="0"/>
        <v>59.678211490427614</v>
      </c>
    </row>
    <row r="38" spans="1:7" x14ac:dyDescent="0.3">
      <c r="A38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38" s="19" t="s">
        <v>4</v>
      </c>
      <c r="C38" s="6">
        <v>16.5</v>
      </c>
      <c r="D38" s="6" t="str">
        <f>IF(E:E&gt;8,"Mesophanerophyte",IF(E:E&gt;2,"Microphanerophyte",IF(E:E&gt;0.5,"Nanophanerophyte"," ")))</f>
        <v>Microphanerophyte</v>
      </c>
      <c r="E38" s="6">
        <v>6</v>
      </c>
      <c r="F38" s="6" t="str">
        <f>IF(C38:C109&gt;=6,"adulte",IF(C38:C109&gt;=2.5,"jeune plant",IF(C38:C109&lt;2.5,"Rég"," ")))</f>
        <v>adulte</v>
      </c>
      <c r="G38">
        <f t="shared" si="0"/>
        <v>46.527298625629072</v>
      </c>
    </row>
    <row r="39" spans="1:7" x14ac:dyDescent="0.3">
      <c r="A39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39" s="19" t="s">
        <v>4</v>
      </c>
      <c r="C39" s="6">
        <v>19</v>
      </c>
      <c r="D39" s="6" t="str">
        <f>IF(E:E&gt;8,"Mesophanerophyte",IF(E:E&gt;2,"Microphanerophyte",IF(E:E&gt;0.5,"Nanophanerophyte"," ")))</f>
        <v>Microphanerophyte</v>
      </c>
      <c r="E39" s="6">
        <v>5.5</v>
      </c>
      <c r="F39" s="6" t="str">
        <f>IF(C39:C110&gt;=6,"adulte",IF(C39:C110&gt;=2.5,"jeune plant",IF(C39:C110&lt;2.5,"Rég"," ")))</f>
        <v>adulte</v>
      </c>
      <c r="G39">
        <f t="shared" si="0"/>
        <v>56.635220251384389</v>
      </c>
    </row>
    <row r="40" spans="1:7" x14ac:dyDescent="0.3">
      <c r="A40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40" s="19" t="s">
        <v>4</v>
      </c>
      <c r="C40" s="6">
        <v>13</v>
      </c>
      <c r="D40" s="6" t="str">
        <f>IF(E:E&gt;8,"Mesophanerophyte",IF(E:E&gt;2,"Microphanerophyte",IF(E:E&gt;0.5,"Nanophanerophyte"," ")))</f>
        <v>Microphanerophyte</v>
      </c>
      <c r="E40" s="6">
        <v>5</v>
      </c>
      <c r="F40" s="6" t="str">
        <f>IF(C40:C111&gt;=6,"adulte",IF(C40:C111&gt;=2.5,"jeune plant",IF(C40:C111&lt;2.5,"Rég"," ")))</f>
        <v>adulte</v>
      </c>
      <c r="G40">
        <f t="shared" si="0"/>
        <v>23.951030492723387</v>
      </c>
    </row>
    <row r="41" spans="1:7" x14ac:dyDescent="0.3">
      <c r="A41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41" s="19" t="s">
        <v>4</v>
      </c>
      <c r="C41" s="6">
        <v>14</v>
      </c>
      <c r="D41" s="6" t="str">
        <f>IF(E:E&gt;8,"Mesophanerophyte",IF(E:E&gt;2,"Microphanerophyte",IF(E:E&gt;0.5,"Nanophanerophyte"," ")))</f>
        <v>Microphanerophyte</v>
      </c>
      <c r="E41" s="6">
        <v>5.5</v>
      </c>
      <c r="F41" s="6" t="str">
        <f>IF(C41:C112&gt;=6,"adulte",IF(C41:C112&gt;=2.5,"jeune plant",IF(C41:C112&lt;2.5,"Rég"," ")))</f>
        <v>adulte</v>
      </c>
      <c r="G41">
        <f t="shared" si="0"/>
        <v>30.610466790798903</v>
      </c>
    </row>
    <row r="42" spans="1:7" x14ac:dyDescent="0.3">
      <c r="A42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42" s="19" t="s">
        <v>4</v>
      </c>
      <c r="C42" s="6">
        <v>17</v>
      </c>
      <c r="D42" s="6" t="str">
        <f>IF(E:E&gt;8,"Mesophanerophyte",IF(E:E&gt;2,"Microphanerophyte",IF(E:E&gt;0.5,"Nanophanerophyte"," ")))</f>
        <v>Microphanerophyte</v>
      </c>
      <c r="E42" s="6">
        <v>6</v>
      </c>
      <c r="F42" s="6" t="str">
        <f>IF(C42:C113&gt;=6,"adulte",IF(C42:C113&gt;=2.5,"jeune plant",IF(C42:C113&lt;2.5,"Rég"," ")))</f>
        <v>adulte</v>
      </c>
      <c r="G42">
        <f t="shared" si="0"/>
        <v>49.411715639366797</v>
      </c>
    </row>
    <row r="43" spans="1:7" x14ac:dyDescent="0.3">
      <c r="A43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43" s="19" t="s">
        <v>4</v>
      </c>
      <c r="C43" s="6">
        <v>11.5</v>
      </c>
      <c r="D43" s="6" t="str">
        <f>IF(E:E&gt;8,"Mesophanerophyte",IF(E:E&gt;2,"Microphanerophyte",IF(E:E&gt;0.5,"Nanophanerophyte"," ")))</f>
        <v>Microphanerophyte</v>
      </c>
      <c r="E43" s="6">
        <v>5.5</v>
      </c>
      <c r="F43" s="6" t="str">
        <f>IF(C43:C114&gt;=6,"adulte",IF(C43:C114&gt;=2.5,"jeune plant",IF(C43:C114&lt;2.5,"Rég"," ")))</f>
        <v>adulte</v>
      </c>
      <c r="G43">
        <f t="shared" si="0"/>
        <v>20.594131723174836</v>
      </c>
    </row>
    <row r="44" spans="1:7" x14ac:dyDescent="0.3">
      <c r="A44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TSITOLOMINA</v>
      </c>
      <c r="B44" s="19" t="s">
        <v>51</v>
      </c>
      <c r="C44" s="6">
        <v>9</v>
      </c>
      <c r="D44" s="6" t="str">
        <f>IF(E:E&gt;8,"Mesophanerophyte",IF(E:E&gt;2,"Microphanerophyte",IF(E:E&gt;0.5,"Nanophanerophyte"," ")))</f>
        <v>Microphanerophyte</v>
      </c>
      <c r="E44" s="6">
        <v>3</v>
      </c>
      <c r="F44" s="6" t="str">
        <f>IF(C44:C115&gt;=6,"adulte",IF(C44:C115&gt;=2.5,"jeune plant",IF(C44:C115&lt;2.5,"Rég"," ")))</f>
        <v>adulte</v>
      </c>
      <c r="G44">
        <f>0.464*0.741*(((C44^2)*E44)^0.94275)</f>
        <v>61.005150514166282</v>
      </c>
    </row>
    <row r="45" spans="1:7" x14ac:dyDescent="0.3">
      <c r="A45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45" s="19" t="s">
        <v>4</v>
      </c>
      <c r="C45" s="6">
        <v>20</v>
      </c>
      <c r="D45" s="6" t="str">
        <f>IF(E:E&gt;8,"Mesophanerophyte",IF(E:E&gt;2,"Microphanerophyte",IF(E:E&gt;0.5,"Nanophanerophyte"," ")))</f>
        <v>Microphanerophyte</v>
      </c>
      <c r="E45" s="6">
        <v>6</v>
      </c>
      <c r="F45" s="6" t="str">
        <f>IF(C45:C116&gt;=6,"adulte",IF(C45:C116&gt;=2.5,"jeune plant",IF(C45:C116&lt;2.5,"Rég"," ")))</f>
        <v>adulte</v>
      </c>
      <c r="G45">
        <f t="shared" si="0"/>
        <v>68.554835570338966</v>
      </c>
    </row>
    <row r="46" spans="1:7" x14ac:dyDescent="0.3">
      <c r="A46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46" s="19" t="s">
        <v>4</v>
      </c>
      <c r="C46" s="6">
        <v>14</v>
      </c>
      <c r="D46" s="6" t="str">
        <f>IF(E:E&gt;8,"Mesophanerophyte",IF(E:E&gt;2,"Microphanerophyte",IF(E:E&gt;0.5,"Nanophanerophyte"," ")))</f>
        <v>Microphanerophyte</v>
      </c>
      <c r="E46" s="6">
        <v>6</v>
      </c>
      <c r="F46" s="6" t="str">
        <f>IF(C46:C117&gt;=6,"adulte",IF(C46:C117&gt;=2.5,"jeune plant",IF(C46:C117&lt;2.5,"Rég"," ")))</f>
        <v>adulte</v>
      </c>
      <c r="G46">
        <f t="shared" si="0"/>
        <v>33.414773874405292</v>
      </c>
    </row>
    <row r="47" spans="1:7" x14ac:dyDescent="0.3">
      <c r="A47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47" s="19" t="s">
        <v>4</v>
      </c>
      <c r="C47" s="6">
        <v>17</v>
      </c>
      <c r="D47" s="6" t="str">
        <f>IF(E:E&gt;8,"Mesophanerophyte",IF(E:E&gt;2,"Microphanerophyte",IF(E:E&gt;0.5,"Nanophanerophyte"," ")))</f>
        <v>Microphanerophyte</v>
      </c>
      <c r="E47" s="6">
        <v>5</v>
      </c>
      <c r="F47" s="6" t="str">
        <f>IF(C47:C118&gt;=6,"adulte",IF(C47:C118&gt;=2.5,"jeune plant",IF(C47:C118&lt;2.5,"Rég"," ")))</f>
        <v>adulte</v>
      </c>
      <c r="G47">
        <f t="shared" si="0"/>
        <v>41.12083779116179</v>
      </c>
    </row>
    <row r="48" spans="1:7" x14ac:dyDescent="0.3">
      <c r="A48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TSITOLOMINA</v>
      </c>
      <c r="B48" s="19" t="s">
        <v>51</v>
      </c>
      <c r="C48" s="6">
        <v>11</v>
      </c>
      <c r="D48" s="6" t="str">
        <f>IF(E:E&gt;8,"Mesophanerophyte",IF(E:E&gt;2,"Microphanerophyte",IF(E:E&gt;0.5,"Nanophanerophyte"," ")))</f>
        <v>Microphanerophyte</v>
      </c>
      <c r="E48" s="6">
        <v>4.5</v>
      </c>
      <c r="F48" s="6" t="str">
        <f>IF(C48:C119&gt;=6,"adulte",IF(C48:C119&gt;=2.5,"jeune plant",IF(C48:C119&lt;2.5,"Rég"," ")))</f>
        <v>adulte</v>
      </c>
      <c r="G48">
        <f>0.464*0.741*(((C48^2)*E48)^0.94275)</f>
        <v>130.52635001839121</v>
      </c>
    </row>
    <row r="49" spans="1:7" x14ac:dyDescent="0.3">
      <c r="A49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TSITOLOMINA</v>
      </c>
      <c r="B49" s="19" t="s">
        <v>51</v>
      </c>
      <c r="C49" s="6">
        <v>8</v>
      </c>
      <c r="D49" s="6" t="str">
        <f>IF(E:E&gt;8,"Mesophanerophyte",IF(E:E&gt;2,"Microphanerophyte",IF(E:E&gt;0.5,"Nanophanerophyte"," ")))</f>
        <v>Microphanerophyte</v>
      </c>
      <c r="E49" s="6">
        <v>4</v>
      </c>
      <c r="F49" s="6" t="str">
        <f>IF(C49:C120&gt;=6,"adulte",IF(C49:C120&gt;=2.5,"jeune plant",IF(C49:C120&lt;2.5,"Rég"," ")))</f>
        <v>adulte</v>
      </c>
      <c r="G49">
        <f>0.464*0.741*(((C49^2)*E49)^0.94275)</f>
        <v>64.077331288967912</v>
      </c>
    </row>
    <row r="50" spans="1:7" x14ac:dyDescent="0.3">
      <c r="A50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50" s="19" t="s">
        <v>4</v>
      </c>
      <c r="C50" s="6">
        <v>16</v>
      </c>
      <c r="D50" s="6" t="str">
        <f>IF(E:E&gt;8,"Mesophanerophyte",IF(E:E&gt;2,"Microphanerophyte",IF(E:E&gt;0.5,"Nanophanerophyte"," ")))</f>
        <v>Microphanerophyte</v>
      </c>
      <c r="E50" s="6">
        <v>5</v>
      </c>
      <c r="F50" s="6" t="str">
        <f>IF(C50:C121&gt;=6,"adulte",IF(C50:C121&gt;=2.5,"jeune plant",IF(C50:C121&lt;2.5,"Rég"," ")))</f>
        <v>adulte</v>
      </c>
      <c r="G50">
        <f t="shared" si="0"/>
        <v>36.392666869208561</v>
      </c>
    </row>
    <row r="51" spans="1:7" x14ac:dyDescent="0.3">
      <c r="A51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51" s="19" t="s">
        <v>4</v>
      </c>
      <c r="C51" s="6">
        <v>13.5</v>
      </c>
      <c r="D51" s="6" t="str">
        <f>IF(E:E&gt;8,"Mesophanerophyte",IF(E:E&gt;2,"Microphanerophyte",IF(E:E&gt;0.5,"Nanophanerophyte"," ")))</f>
        <v>Microphanerophyte</v>
      </c>
      <c r="E51" s="6">
        <v>5</v>
      </c>
      <c r="F51" s="6" t="str">
        <f>IF(C51:C122&gt;=6,"adulte",IF(C51:C122&gt;=2.5,"jeune plant",IF(C51:C122&lt;2.5,"Rég"," ")))</f>
        <v>adulte</v>
      </c>
      <c r="G51">
        <f t="shared" si="0"/>
        <v>25.843298388802459</v>
      </c>
    </row>
    <row r="52" spans="1:7" x14ac:dyDescent="0.3">
      <c r="A52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52" s="19" t="s">
        <v>4</v>
      </c>
      <c r="C52" s="6">
        <v>10.8</v>
      </c>
      <c r="D52" s="6" t="str">
        <f>IF(E:E&gt;8,"Mesophanerophyte",IF(E:E&gt;2,"Microphanerophyte",IF(E:E&gt;0.5,"Nanophanerophyte"," ")))</f>
        <v>Microphanerophyte</v>
      </c>
      <c r="E52" s="6">
        <v>6</v>
      </c>
      <c r="F52" s="6" t="str">
        <f>IF(C52:C123&gt;=6,"adulte",IF(C52:C123&gt;=2.5,"jeune plant",IF(C52:C123&lt;2.5,"Rég"," ")))</f>
        <v>adulte</v>
      </c>
      <c r="G52">
        <f t="shared" si="0"/>
        <v>19.808869399378651</v>
      </c>
    </row>
    <row r="53" spans="1:7" x14ac:dyDescent="0.3">
      <c r="A53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53" s="19" t="s">
        <v>4</v>
      </c>
      <c r="C53" s="6">
        <v>14</v>
      </c>
      <c r="D53" s="6" t="str">
        <f>IF(E:E&gt;8,"Mesophanerophyte",IF(E:E&gt;2,"Microphanerophyte",IF(E:E&gt;0.5,"Nanophanerophyte"," ")))</f>
        <v>Microphanerophyte</v>
      </c>
      <c r="E53" s="6">
        <v>5.5</v>
      </c>
      <c r="F53" s="6" t="str">
        <f>IF(C53:C124&gt;=6,"adulte",IF(C53:C124&gt;=2.5,"jeune plant",IF(C53:C124&lt;2.5,"Rég"," ")))</f>
        <v>adulte</v>
      </c>
      <c r="G53">
        <f t="shared" si="0"/>
        <v>30.610466790798903</v>
      </c>
    </row>
    <row r="54" spans="1:7" x14ac:dyDescent="0.3">
      <c r="A54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54" s="19" t="s">
        <v>4</v>
      </c>
      <c r="C54" s="6">
        <v>19</v>
      </c>
      <c r="D54" s="6" t="str">
        <f>IF(E:E&gt;8,"Mesophanerophyte",IF(E:E&gt;2,"Microphanerophyte",IF(E:E&gt;0.5,"Nanophanerophyte"," ")))</f>
        <v>Microphanerophyte</v>
      </c>
      <c r="E54" s="6">
        <v>5</v>
      </c>
      <c r="F54" s="6" t="str">
        <f>IF(C54:C125&gt;=6,"adulte",IF(C54:C125&gt;=2.5,"jeune plant",IF(C54:C125&lt;2.5,"Rég"," ")))</f>
        <v>adulte</v>
      </c>
      <c r="G54">
        <f t="shared" si="0"/>
        <v>51.450214397266365</v>
      </c>
    </row>
    <row r="55" spans="1:7" x14ac:dyDescent="0.3">
      <c r="A55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55" s="19" t="s">
        <v>4</v>
      </c>
      <c r="C55" s="6">
        <v>16.5</v>
      </c>
      <c r="D55" s="6" t="str">
        <f>IF(E:E&gt;8,"Mesophanerophyte",IF(E:E&gt;2,"Microphanerophyte",IF(E:E&gt;0.5,"Nanophanerophyte"," ")))</f>
        <v>Microphanerophyte</v>
      </c>
      <c r="E55" s="6">
        <v>5</v>
      </c>
      <c r="F55" s="6" t="str">
        <f>IF(C55:C126&gt;=6,"adulte",IF(C55:C126&gt;=2.5,"jeune plant",IF(C55:C126&lt;2.5,"Rég"," ")))</f>
        <v>adulte</v>
      </c>
      <c r="G55">
        <f t="shared" si="0"/>
        <v>38.720402133156007</v>
      </c>
    </row>
    <row r="56" spans="1:7" x14ac:dyDescent="0.3">
      <c r="A56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56" s="19" t="s">
        <v>4</v>
      </c>
      <c r="C56" s="6">
        <v>16.5</v>
      </c>
      <c r="D56" s="6" t="str">
        <f>IF(E:E&gt;8,"Mesophanerophyte",IF(E:E&gt;2,"Microphanerophyte",IF(E:E&gt;0.5,"Nanophanerophyte"," ")))</f>
        <v>Microphanerophyte</v>
      </c>
      <c r="E56" s="6">
        <v>6</v>
      </c>
      <c r="F56" s="6" t="str">
        <f>IF(C56:C127&gt;=6,"adulte",IF(C56:C127&gt;=2.5,"jeune plant",IF(C56:C127&lt;2.5,"Rég"," ")))</f>
        <v>adulte</v>
      </c>
      <c r="G56">
        <f t="shared" si="0"/>
        <v>46.527298625629072</v>
      </c>
    </row>
    <row r="57" spans="1:7" x14ac:dyDescent="0.3">
      <c r="A57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TSITOLOMINA</v>
      </c>
      <c r="B57" s="19" t="s">
        <v>51</v>
      </c>
      <c r="C57" s="6">
        <v>11</v>
      </c>
      <c r="D57" s="6" t="str">
        <f>IF(E:E&gt;8,"Mesophanerophyte",IF(E:E&gt;2,"Microphanerophyte",IF(E:E&gt;0.5,"Nanophanerophyte"," ")))</f>
        <v>Microphanerophyte</v>
      </c>
      <c r="E57" s="6">
        <v>4</v>
      </c>
      <c r="F57" s="6" t="str">
        <f>IF(C57:C128&gt;=6,"adulte",IF(C57:C128&gt;=2.5,"jeune plant",IF(C57:C128&lt;2.5,"Rég"," ")))</f>
        <v>adulte</v>
      </c>
      <c r="G57">
        <f>0.464*0.741*(((C57^2)*E57)^0.94275)</f>
        <v>116.8084209961703</v>
      </c>
    </row>
    <row r="58" spans="1:7" x14ac:dyDescent="0.3">
      <c r="A58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TSITOLOMINA</v>
      </c>
      <c r="B58" s="19" t="s">
        <v>51</v>
      </c>
      <c r="C58" s="6">
        <v>9</v>
      </c>
      <c r="D58" s="6" t="str">
        <f>IF(E:E&gt;8,"Mesophanerophyte",IF(E:E&gt;2,"Microphanerophyte",IF(E:E&gt;0.5,"Nanophanerophyte"," ")))</f>
        <v>Microphanerophyte</v>
      </c>
      <c r="E58" s="6">
        <v>3.5</v>
      </c>
      <c r="F58" s="6" t="str">
        <f>IF(C58:C129&gt;=6,"adulte",IF(C58:C129&gt;=2.5,"jeune plant",IF(C58:C129&lt;2.5,"Rég"," ")))</f>
        <v>adulte</v>
      </c>
      <c r="G58">
        <f>0.464*0.741*(((C58^2)*E58)^0.94275)</f>
        <v>70.547331170486004</v>
      </c>
    </row>
    <row r="59" spans="1:7" x14ac:dyDescent="0.3">
      <c r="A59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59" s="19" t="s">
        <v>4</v>
      </c>
      <c r="C59" s="6">
        <v>25</v>
      </c>
      <c r="D59" s="6" t="str">
        <f>IF(E:E&gt;8,"Mesophanerophyte",IF(E:E&gt;2,"Microphanerophyte",IF(E:E&gt;0.5,"Nanophanerophyte"," ")))</f>
        <v>Microphanerophyte</v>
      </c>
      <c r="E59" s="6">
        <v>5</v>
      </c>
      <c r="F59" s="6" t="str">
        <f>IF(C59:C130&gt;=6,"adulte",IF(C59:C130&gt;=2.5,"jeune plant",IF(C59:C130&lt;2.5,"Rég"," ")))</f>
        <v>adulte</v>
      </c>
      <c r="G59">
        <f t="shared" si="0"/>
        <v>89.438878914267207</v>
      </c>
    </row>
    <row r="60" spans="1:7" x14ac:dyDescent="0.3">
      <c r="A60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60" s="19" t="s">
        <v>4</v>
      </c>
      <c r="C60" s="6">
        <v>16</v>
      </c>
      <c r="D60" s="6" t="str">
        <f>IF(E:E&gt;8,"Mesophanerophyte",IF(E:E&gt;2,"Microphanerophyte",IF(E:E&gt;0.5,"Nanophanerophyte"," ")))</f>
        <v>Microphanerophyte</v>
      </c>
      <c r="E60" s="6">
        <v>6</v>
      </c>
      <c r="F60" s="6" t="str">
        <f>IF(C60:C131&gt;=6,"adulte",IF(C60:C131&gt;=2.5,"jeune plant",IF(C60:C131&lt;2.5,"Rég"," ")))</f>
        <v>adulte</v>
      </c>
      <c r="G60">
        <f t="shared" si="0"/>
        <v>43.730240026530709</v>
      </c>
    </row>
    <row r="61" spans="1:7" x14ac:dyDescent="0.3">
      <c r="A61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61" s="19" t="s">
        <v>4</v>
      </c>
      <c r="C61" s="6">
        <v>8.5</v>
      </c>
      <c r="D61" s="6" t="str">
        <f>IF(E:E&gt;8,"Mesophanerophyte",IF(E:E&gt;2,"Microphanerophyte",IF(E:E&gt;0.5,"Nanophanerophyte"," ")))</f>
        <v>Microphanerophyte</v>
      </c>
      <c r="E61" s="6">
        <v>5</v>
      </c>
      <c r="F61" s="6" t="str">
        <f>IF(C61:C132&gt;=6,"adulte",IF(C61:C132&gt;=2.5,"jeune plant",IF(C61:C132&lt;2.5,"Rég"," ")))</f>
        <v>adulte</v>
      </c>
      <c r="G61">
        <f t="shared" si="0"/>
        <v>10.175147147575275</v>
      </c>
    </row>
    <row r="62" spans="1:7" x14ac:dyDescent="0.3">
      <c r="A62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62" s="19" t="s">
        <v>4</v>
      </c>
      <c r="C62" s="6">
        <v>19</v>
      </c>
      <c r="D62" s="6" t="str">
        <f>IF(E:E&gt;8,"Mesophanerophyte",IF(E:E&gt;2,"Microphanerophyte",IF(E:E&gt;0.5,"Nanophanerophyte"," ")))</f>
        <v>Microphanerophyte</v>
      </c>
      <c r="E62" s="6">
        <v>6</v>
      </c>
      <c r="F62" s="6" t="str">
        <f>IF(C62:C133&gt;=6,"adulte",IF(C62:C133&gt;=2.5,"jeune plant",IF(C62:C133&lt;2.5,"Rég"," ")))</f>
        <v>adulte</v>
      </c>
      <c r="G62">
        <f t="shared" si="0"/>
        <v>61.823724903012433</v>
      </c>
    </row>
    <row r="63" spans="1:7" x14ac:dyDescent="0.3">
      <c r="A63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63" s="19" t="s">
        <v>4</v>
      </c>
      <c r="C63" s="6">
        <v>14</v>
      </c>
      <c r="D63" s="6" t="str">
        <f>IF(E:E&gt;8,"Mesophanerophyte",IF(E:E&gt;2,"Microphanerophyte",IF(E:E&gt;0.5,"Nanophanerophyte"," ")))</f>
        <v>Microphanerophyte</v>
      </c>
      <c r="E63" s="6">
        <v>6</v>
      </c>
      <c r="F63" s="6" t="str">
        <f>IF(C63:C134&gt;=6,"adulte",IF(C63:C134&gt;=2.5,"jeune plant",IF(C63:C134&lt;2.5,"Rég"," ")))</f>
        <v>adulte</v>
      </c>
      <c r="G63">
        <f t="shared" si="0"/>
        <v>33.414773874405292</v>
      </c>
    </row>
    <row r="64" spans="1:7" x14ac:dyDescent="0.3">
      <c r="A64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64" s="19" t="s">
        <v>4</v>
      </c>
      <c r="C64" s="6">
        <v>11</v>
      </c>
      <c r="D64" s="6" t="str">
        <f>IF(E:E&gt;8,"Mesophanerophyte",IF(E:E&gt;2,"Microphanerophyte",IF(E:E&gt;0.5,"Nanophanerophyte"," ")))</f>
        <v>Microphanerophyte</v>
      </c>
      <c r="E64" s="6">
        <v>5.5</v>
      </c>
      <c r="F64" s="6" t="str">
        <f>IF(C64:C135&gt;=6,"adulte",IF(C64:C135&gt;=2.5,"jeune plant",IF(C64:C135&lt;2.5,"Rég"," ")))</f>
        <v>adulte</v>
      </c>
      <c r="G64">
        <f t="shared" si="0"/>
        <v>18.829859236370055</v>
      </c>
    </row>
    <row r="65" spans="1:8" x14ac:dyDescent="0.3">
      <c r="A65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65" s="19" t="s">
        <v>4</v>
      </c>
      <c r="C65" s="6">
        <v>15</v>
      </c>
      <c r="D65" s="6" t="str">
        <f>IF(E:E&gt;8,"Mesophanerophyte",IF(E:E&gt;2,"Microphanerophyte",IF(E:E&gt;0.5,"Nanophanerophyte"," ")))</f>
        <v>Microphanerophyte</v>
      </c>
      <c r="E65" s="6">
        <v>5.5</v>
      </c>
      <c r="F65" s="6" t="str">
        <f>IF(C65:C136&gt;=6,"adulte",IF(C65:C136&gt;=2.5,"jeune plant",IF(C65:C136&lt;2.5,"Rég"," ")))</f>
        <v>adulte</v>
      </c>
      <c r="G65">
        <f t="shared" si="0"/>
        <v>35.17551414926389</v>
      </c>
    </row>
    <row r="66" spans="1:8" x14ac:dyDescent="0.3">
      <c r="A66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66" s="19" t="s">
        <v>4</v>
      </c>
      <c r="C66" s="6">
        <v>9</v>
      </c>
      <c r="D66" s="6" t="str">
        <f>IF(E:E&gt;8,"Mesophanerophyte",IF(E:E&gt;2,"Microphanerophyte",IF(E:E&gt;0.5,"Nanophanerophyte"," ")))</f>
        <v>Microphanerophyte</v>
      </c>
      <c r="E66" s="6">
        <v>2.5</v>
      </c>
      <c r="F66" s="6" t="str">
        <f>IF(C66:C137&gt;=6,"adulte",IF(C66:C137&gt;=2.5,"jeune plant",IF(C66:C137&lt;2.5,"Rég"," ")))</f>
        <v>adulte</v>
      </c>
      <c r="G66">
        <f t="shared" si="0"/>
        <v>5.6793040970798687</v>
      </c>
    </row>
    <row r="67" spans="1:8" x14ac:dyDescent="0.3">
      <c r="A67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TSITOLOMINA</v>
      </c>
      <c r="B67" s="19" t="s">
        <v>51</v>
      </c>
      <c r="C67" s="6">
        <v>7</v>
      </c>
      <c r="D67" s="6" t="str">
        <f>IF(E:E&gt;8,"Mesophanerophyte",IF(E:E&gt;2,"Microphanerophyte",IF(E:E&gt;0.5,"Nanophanerophyte"," ")))</f>
        <v>Nanophanerophyte</v>
      </c>
      <c r="E67" s="6">
        <v>1.6</v>
      </c>
      <c r="F67" s="6" t="str">
        <f>IF(C67:C138&gt;=6,"adulte",IF(C67:C138&gt;=2.5,"jeune plant",IF(C67:C138&lt;2.5,"Rég"," ")))</f>
        <v>adulte</v>
      </c>
      <c r="G67">
        <f>0.464*0.741*(((C67^2)*E67)^0.94275)</f>
        <v>20.999195491757682</v>
      </c>
    </row>
    <row r="68" spans="1:8" x14ac:dyDescent="0.3">
      <c r="A68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TSITOLOMINA</v>
      </c>
      <c r="B68" s="19" t="s">
        <v>51</v>
      </c>
      <c r="C68" s="6">
        <v>6.5</v>
      </c>
      <c r="D68" s="6" t="str">
        <f>IF(E:E&gt;8,"Mesophanerophyte",IF(E:E&gt;2,"Microphanerophyte",IF(E:E&gt;0.5,"Nanophanerophyte"," ")))</f>
        <v>Nanophanerophyte</v>
      </c>
      <c r="E68" s="6">
        <v>1.7</v>
      </c>
      <c r="F68" s="6" t="str">
        <f>IF(C68:C139&gt;=6,"adulte",IF(C68:C139&gt;=2.5,"jeune plant",IF(C68:C139&lt;2.5,"Rég"," ")))</f>
        <v>adulte</v>
      </c>
      <c r="G68">
        <f>0.464*0.741*(((C68^2)*E68)^0.94275)</f>
        <v>19.334815984568859</v>
      </c>
    </row>
    <row r="69" spans="1:8" x14ac:dyDescent="0.3">
      <c r="A69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VAVY</v>
      </c>
      <c r="B69" s="19" t="s">
        <v>19</v>
      </c>
      <c r="C69" s="6">
        <v>6</v>
      </c>
      <c r="D69" s="6" t="str">
        <f>IF(E:E&gt;8,"Mesophanerophyte",IF(E:E&gt;2,"Microphanerophyte",IF(E:E&gt;0.5,"Nanophanerophyte"," ")))</f>
        <v>Nanophanerophyte</v>
      </c>
      <c r="E69" s="6">
        <v>1.7</v>
      </c>
      <c r="F69" s="6" t="str">
        <f>IF(C69:C140&gt;=6,"adulte",IF(C69:C140&gt;=2.5,"jeune plant",IF(C69:C140&lt;2.5,"Rég"," ")))</f>
        <v>adulte</v>
      </c>
      <c r="G69">
        <f>(10^(-0.7247))*(C69^2.3379)</f>
        <v>12.431965844248202</v>
      </c>
    </row>
    <row r="70" spans="1:8" x14ac:dyDescent="0.3">
      <c r="A70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FARAFITRA</v>
      </c>
      <c r="B70" s="19" t="s">
        <v>13</v>
      </c>
      <c r="C70" s="6">
        <v>13</v>
      </c>
      <c r="D70" s="6" t="str">
        <f>IF(E:E&gt;8,"Mesophanerophyte",IF(E:E&gt;2,"Microphanerophyte",IF(E:E&gt;0.5,"Nanophanerophyte"," ")))</f>
        <v>Microphanerophyte</v>
      </c>
      <c r="E70" s="6">
        <v>5</v>
      </c>
      <c r="F70" s="6" t="str">
        <f>IF(C70:C141&gt;=6,"adulte",IF(C70:C141&gt;=2.5,"jeune plant",IF(C70:C141&lt;2.5,"Rég"," ")))</f>
        <v>adulte</v>
      </c>
      <c r="G70">
        <f>0.0825*0.78*(((C70^2)*E70)^0.89966)</f>
        <v>27.651866915257546</v>
      </c>
    </row>
    <row r="71" spans="1:8" x14ac:dyDescent="0.3">
      <c r="A71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71" s="19" t="s">
        <v>4</v>
      </c>
      <c r="C71" s="6">
        <v>12</v>
      </c>
      <c r="D71" s="6" t="str">
        <f>IF(E:E&gt;8,"Mesophanerophyte",IF(E:E&gt;2,"Microphanerophyte",IF(E:E&gt;0.5,"Nanophanerophyte"," ")))</f>
        <v>Microphanerophyte</v>
      </c>
      <c r="E71" s="6">
        <v>5.5</v>
      </c>
      <c r="F71" s="6" t="str">
        <f>IF(C71:C142&gt;=6,"adulte",IF(C71:C142&gt;=2.5,"jeune plant",IF(C71:C142&lt;2.5,"Rég"," ")))</f>
        <v>adulte</v>
      </c>
      <c r="G71">
        <f t="shared" ref="G71:G76" si="1">0.0311*(((C71^2)*E71)^1.00741)*0.867</f>
        <v>22.43800403000996</v>
      </c>
    </row>
    <row r="72" spans="1:8" x14ac:dyDescent="0.3">
      <c r="A72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72" s="19" t="s">
        <v>4</v>
      </c>
      <c r="C72" s="6">
        <v>22</v>
      </c>
      <c r="D72" s="6" t="str">
        <f>IF(E:E&gt;8,"Mesophanerophyte",IF(E:E&gt;2,"Microphanerophyte",IF(E:E&gt;0.5,"Nanophanerophyte"," ")))</f>
        <v>Microphanerophyte</v>
      </c>
      <c r="E72" s="6">
        <v>5</v>
      </c>
      <c r="F72" s="6" t="str">
        <f>IF(C72:C143&gt;=6,"adulte",IF(C72:C143&gt;=2.5,"jeune plant",IF(C72:C143&lt;2.5,"Rég"," ")))</f>
        <v>adulte</v>
      </c>
      <c r="G72">
        <f t="shared" si="1"/>
        <v>69.130376848353691</v>
      </c>
    </row>
    <row r="73" spans="1:8" x14ac:dyDescent="0.3">
      <c r="A73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73" s="19" t="s">
        <v>4</v>
      </c>
      <c r="C73" s="6">
        <v>21</v>
      </c>
      <c r="D73" s="6" t="str">
        <f>IF(E:E&gt;8,"Mesophanerophyte",IF(E:E&gt;2,"Microphanerophyte",IF(E:E&gt;0.5,"Nanophanerophyte"," ")))</f>
        <v>Microphanerophyte</v>
      </c>
      <c r="E73" s="6">
        <v>5.5</v>
      </c>
      <c r="F73" s="6" t="str">
        <f>IF(C73:C144&gt;=6,"adulte",IF(C73:C144&gt;=2.5,"jeune plant",IF(C73:C144&lt;2.5,"Rég"," ")))</f>
        <v>adulte</v>
      </c>
      <c r="G73">
        <f t="shared" si="1"/>
        <v>69.288656891360475</v>
      </c>
    </row>
    <row r="74" spans="1:8" x14ac:dyDescent="0.3">
      <c r="A74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74" s="19" t="s">
        <v>4</v>
      </c>
      <c r="C74" s="6">
        <v>21</v>
      </c>
      <c r="D74" s="6" t="str">
        <f>IF(E:E&gt;8,"Mesophanerophyte",IF(E:E&gt;2,"Microphanerophyte",IF(E:E&gt;0.5,"Nanophanerophyte"," ")))</f>
        <v>Microphanerophyte</v>
      </c>
      <c r="E74" s="6">
        <v>5</v>
      </c>
      <c r="F74" s="6" t="str">
        <f>IF(C74:C145&gt;=6,"adulte",IF(C74:C145&gt;=2.5,"jeune plant",IF(C74:C145&lt;2.5,"Rég"," ")))</f>
        <v>adulte</v>
      </c>
      <c r="G74">
        <f t="shared" si="1"/>
        <v>62.945217420108534</v>
      </c>
    </row>
    <row r="75" spans="1:8" x14ac:dyDescent="0.3">
      <c r="A75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75" s="19" t="s">
        <v>4</v>
      </c>
      <c r="C75" s="6">
        <v>7</v>
      </c>
      <c r="D75" s="6" t="str">
        <f>IF(E:E&gt;8,"Mesophanerophyte",IF(E:E&gt;2,"Microphanerophyte",IF(E:E&gt;0.5,"Nanophanerophyte"," ")))</f>
        <v>Nanophanerophyte</v>
      </c>
      <c r="E75" s="6">
        <v>2</v>
      </c>
      <c r="F75" s="6" t="str">
        <f>IF(C75:C146&gt;=6,"adulte",IF(C75:C146&gt;=2.5,"jeune plant",IF(C75:C146&lt;2.5,"Rég"," ")))</f>
        <v>adulte</v>
      </c>
      <c r="G75">
        <f t="shared" si="1"/>
        <v>2.7337610243615522</v>
      </c>
    </row>
    <row r="76" spans="1:8" x14ac:dyDescent="0.3">
      <c r="A76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76" s="19" t="s">
        <v>4</v>
      </c>
      <c r="C76" s="6">
        <v>13.5</v>
      </c>
      <c r="D76" s="6" t="str">
        <f>IF(E:E&gt;8,"Mesophanerophyte",IF(E:E&gt;2,"Microphanerophyte",IF(E:E&gt;0.5,"Nanophanerophyte"," ")))</f>
        <v>Microphanerophyte</v>
      </c>
      <c r="E76" s="6">
        <v>6</v>
      </c>
      <c r="F76" s="6" t="str">
        <f>IF(C76:C147&gt;=6,"adulte",IF(C76:C147&gt;=2.5,"jeune plant",IF(C76:C147&lt;2.5,"Rég"," ")))</f>
        <v>adulte</v>
      </c>
      <c r="G76">
        <f t="shared" si="1"/>
        <v>31.05388362114731</v>
      </c>
    </row>
    <row r="77" spans="1:8" x14ac:dyDescent="0.3">
      <c r="A77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TSITOLOMINA</v>
      </c>
      <c r="B77" s="19" t="s">
        <v>51</v>
      </c>
      <c r="C77" s="6">
        <v>13.5</v>
      </c>
      <c r="D77" s="6" t="str">
        <f>IF(E:E&gt;8,"Mesophanerophyte",IF(E:E&gt;2,"Microphanerophyte",IF(E:E&gt;0.5,"Nanophanerophyte"," ")))</f>
        <v>Nanophanerophyte</v>
      </c>
      <c r="E77" s="6">
        <v>2</v>
      </c>
      <c r="F77" s="6" t="str">
        <f>IF(C77:C148&gt;=6,"adulte",IF(C77:C148&gt;=2.5,"jeune plant",IF(C77:C148&lt;2.5,"Rég"," ")))</f>
        <v>adulte</v>
      </c>
      <c r="G77">
        <f>0.464*0.741*(((C77^2)*E77)^0.94275)</f>
        <v>89.40803239268925</v>
      </c>
    </row>
    <row r="78" spans="1:8" x14ac:dyDescent="0.3">
      <c r="A78" s="13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 xml:space="preserve"> </v>
      </c>
      <c r="B78" s="13"/>
      <c r="C78" s="14"/>
      <c r="D78" s="14"/>
      <c r="E78" s="10"/>
      <c r="F78" s="6" t="s">
        <v>35</v>
      </c>
      <c r="G78" s="5"/>
      <c r="H78" s="5"/>
    </row>
    <row r="79" spans="1:8" x14ac:dyDescent="0.3">
      <c r="A79" s="11" t="s">
        <v>23</v>
      </c>
      <c r="B79" s="11" t="s">
        <v>24</v>
      </c>
      <c r="C79" s="12" t="s">
        <v>22</v>
      </c>
      <c r="D79" s="15"/>
      <c r="E79" s="18"/>
      <c r="F79" s="3" t="s">
        <v>70</v>
      </c>
      <c r="G79" s="31">
        <f>SUM(G6:G77)</f>
        <v>4097.1665647009186</v>
      </c>
      <c r="H79" s="31" t="s">
        <v>71</v>
      </c>
    </row>
    <row r="80" spans="1:8" x14ac:dyDescent="0.3">
      <c r="A80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80" s="19" t="s">
        <v>4</v>
      </c>
      <c r="C80" s="6">
        <v>57</v>
      </c>
      <c r="D80" s="16" t="s">
        <v>17</v>
      </c>
      <c r="E80" s="18"/>
      <c r="F80" s="3" t="s">
        <v>70</v>
      </c>
      <c r="G80" s="31">
        <f>G79*0.55*0.001</f>
        <v>2.2534416105855053</v>
      </c>
      <c r="H80" s="31" t="s">
        <v>72</v>
      </c>
    </row>
    <row r="81" spans="1:6" x14ac:dyDescent="0.3">
      <c r="A81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TSITOLOMINA</v>
      </c>
      <c r="B81" s="19" t="s">
        <v>51</v>
      </c>
      <c r="C81" s="6">
        <v>4</v>
      </c>
      <c r="D81" s="16" t="s">
        <v>17</v>
      </c>
      <c r="E81" s="18"/>
      <c r="F81" s="1"/>
    </row>
    <row r="82" spans="1:6" x14ac:dyDescent="0.3">
      <c r="A82" s="7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VAVY</v>
      </c>
      <c r="B82" s="20" t="s">
        <v>19</v>
      </c>
      <c r="C82" s="8">
        <v>1</v>
      </c>
      <c r="D82" s="17" t="s">
        <v>17</v>
      </c>
      <c r="E82" s="18"/>
      <c r="F82" s="1"/>
    </row>
    <row r="83" spans="1:6" x14ac:dyDescent="0.3">
      <c r="A83" s="9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 xml:space="preserve"> </v>
      </c>
      <c r="B83" s="9"/>
      <c r="C83" s="10"/>
      <c r="D83" s="10"/>
      <c r="E83" s="1"/>
      <c r="F83" s="1"/>
    </row>
    <row r="84" spans="1:6" x14ac:dyDescent="0.3">
      <c r="A84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 xml:space="preserve"> </v>
      </c>
      <c r="C84" s="1"/>
      <c r="D84" s="1"/>
      <c r="E84" s="1"/>
      <c r="F84" s="1"/>
    </row>
  </sheetData>
  <pageMargins left="0.7" right="0.7" top="0.75" bottom="0.75" header="0.3" footer="0.3"/>
  <pageSetup paperSize="9" orientation="portrait" horizontalDpi="0" verticalDpi="0" r:id="rId1"/>
  <ignoredErrors>
    <ignoredError sqref="F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7"/>
  <sheetViews>
    <sheetView workbookViewId="0">
      <selection activeCell="F52" sqref="F52:H54"/>
    </sheetView>
  </sheetViews>
  <sheetFormatPr defaultColWidth="11.5546875" defaultRowHeight="14.4" x14ac:dyDescent="0.3"/>
  <cols>
    <col min="1" max="1" width="29.44140625" customWidth="1"/>
    <col min="2" max="2" width="29.33203125" customWidth="1"/>
    <col min="4" max="4" width="18.44140625" customWidth="1"/>
    <col min="5" max="5" width="13.44140625" customWidth="1"/>
    <col min="6" max="6" width="21.33203125" customWidth="1"/>
    <col min="8" max="8" width="23.109375" customWidth="1"/>
  </cols>
  <sheetData>
    <row r="1" spans="1:7" x14ac:dyDescent="0.3">
      <c r="A1" s="2" t="s">
        <v>6</v>
      </c>
      <c r="B1" s="1" t="s">
        <v>36</v>
      </c>
      <c r="C1" s="1"/>
      <c r="D1" s="1"/>
      <c r="E1" s="1"/>
      <c r="F1" s="1"/>
    </row>
    <row r="2" spans="1:7" x14ac:dyDescent="0.3">
      <c r="A2" s="2" t="s">
        <v>7</v>
      </c>
      <c r="B2" s="1" t="s">
        <v>27</v>
      </c>
      <c r="C2" s="1"/>
      <c r="D2" s="1"/>
      <c r="E2" s="1"/>
      <c r="F2" s="1"/>
    </row>
    <row r="3" spans="1:7" x14ac:dyDescent="0.3">
      <c r="A3" s="2" t="s">
        <v>8</v>
      </c>
      <c r="B3" s="1" t="s">
        <v>26</v>
      </c>
      <c r="C3" s="1"/>
      <c r="D3" s="1"/>
      <c r="E3" s="1"/>
      <c r="F3" s="1"/>
    </row>
    <row r="4" spans="1:7" x14ac:dyDescent="0.3">
      <c r="C4" s="1"/>
      <c r="D4" s="1"/>
      <c r="E4" s="1"/>
      <c r="F4" s="1"/>
    </row>
    <row r="5" spans="1:7" ht="28.8" x14ac:dyDescent="0.3">
      <c r="A5" s="3" t="s">
        <v>0</v>
      </c>
      <c r="B5" s="3" t="s">
        <v>1</v>
      </c>
      <c r="C5" s="3" t="s">
        <v>3</v>
      </c>
      <c r="D5" s="3" t="s">
        <v>2</v>
      </c>
      <c r="E5" s="4" t="s">
        <v>5</v>
      </c>
      <c r="F5" s="4" t="s">
        <v>64</v>
      </c>
      <c r="G5" s="30" t="s">
        <v>69</v>
      </c>
    </row>
    <row r="6" spans="1:7" x14ac:dyDescent="0.3">
      <c r="A6" s="5" t="str">
        <f t="shared" ref="A6:A51" si="0"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VAVY</v>
      </c>
      <c r="B6" s="19" t="s">
        <v>19</v>
      </c>
      <c r="C6" s="6">
        <v>12</v>
      </c>
      <c r="D6" s="6" t="str">
        <f>IF(E:E&gt;8,"Mesophanerophyte",IF(E:E&gt;2,"Microphanerophyte",IF(E:E&gt;0.5,"Nanophanerophyte"," ")))</f>
        <v>Microphanerophyte</v>
      </c>
      <c r="E6" s="6">
        <v>4.5</v>
      </c>
      <c r="F6" s="6" t="str">
        <f>IF(C6:C51&gt;=6,"adulte",IF(C6:C51&gt;=2.5,"jeune plant",IF(C6:C51&lt;2.5,"Rég"," ")))</f>
        <v>adulte</v>
      </c>
      <c r="G6">
        <f>(10^(-0.7247))*(C6^2.3379)</f>
        <v>62.851816681013986</v>
      </c>
    </row>
    <row r="7" spans="1:7" x14ac:dyDescent="0.3">
      <c r="A7" s="5" t="str">
        <f t="shared" si="0"/>
        <v>HONKO LAHY</v>
      </c>
      <c r="B7" s="19" t="s">
        <v>4</v>
      </c>
      <c r="C7" s="6">
        <v>9</v>
      </c>
      <c r="D7" s="6" t="str">
        <f t="shared" ref="D7:D51" si="1">IF(E:E&gt;8,"Mesophanerophyte",IF(E:E&gt;2,"Microphanerophyte",IF(E:E&gt;0.5,"Nanophanerophyte"," ")))</f>
        <v>Nanophanerophyte</v>
      </c>
      <c r="E7" s="6">
        <v>2</v>
      </c>
      <c r="F7" s="6" t="str">
        <f t="shared" ref="F7:F51" si="2">IF(C7:C52&gt;=6,"adulte",IF(C7:C52&gt;=2.5,"jeune plant",IF(C7:C52&lt;2.5,"Rég"," ")))</f>
        <v>adulte</v>
      </c>
      <c r="G7">
        <f>0.0311*(((C7^2)*E7)^1.00741)*0.867</f>
        <v>4.5359369303180328</v>
      </c>
    </row>
    <row r="8" spans="1:7" x14ac:dyDescent="0.3">
      <c r="A8" s="5" t="str">
        <f t="shared" si="0"/>
        <v>TSITOLOMINA</v>
      </c>
      <c r="B8" s="19" t="s">
        <v>51</v>
      </c>
      <c r="C8" s="6">
        <v>9</v>
      </c>
      <c r="D8" s="6" t="str">
        <f t="shared" si="1"/>
        <v>Microphanerophyte</v>
      </c>
      <c r="E8" s="6">
        <v>2.5</v>
      </c>
      <c r="F8" s="6" t="str">
        <f t="shared" si="2"/>
        <v>adulte</v>
      </c>
      <c r="G8">
        <f>0.464*0.741*(((C8^2)*E8)^0.94275)</f>
        <v>51.371042981897844</v>
      </c>
    </row>
    <row r="9" spans="1:7" x14ac:dyDescent="0.3">
      <c r="A9" s="5" t="str">
        <f t="shared" si="0"/>
        <v>HONKO LAHY</v>
      </c>
      <c r="B9" s="19" t="s">
        <v>4</v>
      </c>
      <c r="C9" s="6">
        <v>12</v>
      </c>
      <c r="D9" s="6" t="str">
        <f t="shared" si="1"/>
        <v>Microphanerophyte</v>
      </c>
      <c r="E9" s="6">
        <v>6</v>
      </c>
      <c r="F9" s="6" t="str">
        <f t="shared" si="2"/>
        <v>adulte</v>
      </c>
      <c r="G9">
        <f t="shared" ref="G9:G51" si="3">0.0311*(((C9^2)*E9)^1.00741)*0.867</f>
        <v>24.493609848548463</v>
      </c>
    </row>
    <row r="10" spans="1:7" x14ac:dyDescent="0.3">
      <c r="A10" s="5" t="str">
        <f t="shared" si="0"/>
        <v>HONKO LAHY</v>
      </c>
      <c r="B10" s="19" t="s">
        <v>4</v>
      </c>
      <c r="C10" s="6">
        <v>17</v>
      </c>
      <c r="D10" s="6" t="str">
        <f t="shared" si="1"/>
        <v>Microphanerophyte</v>
      </c>
      <c r="E10" s="6">
        <v>7</v>
      </c>
      <c r="F10" s="6" t="str">
        <f t="shared" si="2"/>
        <v>adulte</v>
      </c>
      <c r="G10">
        <f t="shared" si="3"/>
        <v>57.712886865469429</v>
      </c>
    </row>
    <row r="11" spans="1:7" x14ac:dyDescent="0.3">
      <c r="A11" s="5" t="str">
        <f t="shared" si="0"/>
        <v>TSITOLOMINA</v>
      </c>
      <c r="B11" s="19" t="s">
        <v>51</v>
      </c>
      <c r="C11" s="6">
        <v>28.5</v>
      </c>
      <c r="D11" s="6" t="str">
        <f t="shared" si="1"/>
        <v>Microphanerophyte</v>
      </c>
      <c r="E11" s="6">
        <v>7</v>
      </c>
      <c r="F11" s="6" t="str">
        <f t="shared" si="2"/>
        <v>adulte</v>
      </c>
      <c r="G11">
        <f>0.464*0.741*(((C11^2)*E11)^0.94275)</f>
        <v>1191.6874050362962</v>
      </c>
    </row>
    <row r="12" spans="1:7" x14ac:dyDescent="0.3">
      <c r="A12" s="5" t="str">
        <f t="shared" si="0"/>
        <v>TSITOLOMINA</v>
      </c>
      <c r="B12" s="19" t="s">
        <v>51</v>
      </c>
      <c r="C12" s="6">
        <v>12</v>
      </c>
      <c r="D12" s="6" t="str">
        <f t="shared" si="1"/>
        <v>Microphanerophyte</v>
      </c>
      <c r="E12" s="6">
        <v>4.5</v>
      </c>
      <c r="F12" s="6" t="str">
        <f t="shared" si="2"/>
        <v>adulte</v>
      </c>
      <c r="G12">
        <f>0.464*0.741*(((C12^2)*E12)^0.94275)</f>
        <v>153.79723415836045</v>
      </c>
    </row>
    <row r="13" spans="1:7" x14ac:dyDescent="0.3">
      <c r="A13" s="5" t="str">
        <f t="shared" si="0"/>
        <v>HONKO LAHY</v>
      </c>
      <c r="B13" s="19" t="s">
        <v>4</v>
      </c>
      <c r="C13" s="6">
        <v>10</v>
      </c>
      <c r="D13" s="6" t="str">
        <f t="shared" si="1"/>
        <v>Microphanerophyte</v>
      </c>
      <c r="E13" s="6">
        <v>5</v>
      </c>
      <c r="F13" s="6" t="str">
        <f t="shared" si="2"/>
        <v>adulte</v>
      </c>
      <c r="G13">
        <f t="shared" si="3"/>
        <v>14.117209462977572</v>
      </c>
    </row>
    <row r="14" spans="1:7" x14ac:dyDescent="0.3">
      <c r="A14" s="5" t="str">
        <f t="shared" si="0"/>
        <v>HONKO LAHY</v>
      </c>
      <c r="B14" s="19" t="s">
        <v>4</v>
      </c>
      <c r="C14" s="6">
        <v>20</v>
      </c>
      <c r="D14" s="6" t="str">
        <f t="shared" si="1"/>
        <v>Microphanerophyte</v>
      </c>
      <c r="E14" s="6">
        <v>6</v>
      </c>
      <c r="F14" s="6" t="str">
        <f t="shared" si="2"/>
        <v>adulte</v>
      </c>
      <c r="G14">
        <f t="shared" si="3"/>
        <v>68.554835570338966</v>
      </c>
    </row>
    <row r="15" spans="1:7" x14ac:dyDescent="0.3">
      <c r="A15" s="5" t="str">
        <f t="shared" si="0"/>
        <v>HONKO LAHY</v>
      </c>
      <c r="B15" s="19" t="s">
        <v>4</v>
      </c>
      <c r="C15" s="6">
        <v>17</v>
      </c>
      <c r="D15" s="6" t="str">
        <f t="shared" si="1"/>
        <v>Microphanerophyte</v>
      </c>
      <c r="E15" s="6">
        <v>6</v>
      </c>
      <c r="F15" s="6" t="str">
        <f t="shared" si="2"/>
        <v>adulte</v>
      </c>
      <c r="G15">
        <f t="shared" si="3"/>
        <v>49.411715639366797</v>
      </c>
    </row>
    <row r="16" spans="1:7" x14ac:dyDescent="0.3">
      <c r="A16" s="5" t="str">
        <f t="shared" si="0"/>
        <v>HONKO LAHY</v>
      </c>
      <c r="B16" s="19" t="s">
        <v>4</v>
      </c>
      <c r="C16" s="6">
        <v>13</v>
      </c>
      <c r="D16" s="6" t="str">
        <f t="shared" si="1"/>
        <v>Microphanerophyte</v>
      </c>
      <c r="E16" s="6">
        <v>4</v>
      </c>
      <c r="F16" s="6" t="str">
        <f t="shared" si="2"/>
        <v>adulte</v>
      </c>
      <c r="G16">
        <f t="shared" si="3"/>
        <v>19.129168270277553</v>
      </c>
    </row>
    <row r="17" spans="1:7" x14ac:dyDescent="0.3">
      <c r="A17" s="5" t="str">
        <f t="shared" si="0"/>
        <v>HONKO LAHY</v>
      </c>
      <c r="B17" s="19" t="s">
        <v>4</v>
      </c>
      <c r="C17" s="6">
        <v>22</v>
      </c>
      <c r="D17" s="6" t="str">
        <f t="shared" si="1"/>
        <v>Microphanerophyte</v>
      </c>
      <c r="E17" s="6">
        <v>6</v>
      </c>
      <c r="F17" s="6" t="str">
        <f t="shared" si="2"/>
        <v>adulte</v>
      </c>
      <c r="G17">
        <f t="shared" si="3"/>
        <v>83.06860235243802</v>
      </c>
    </row>
    <row r="18" spans="1:7" x14ac:dyDescent="0.3">
      <c r="A18" s="5" t="str">
        <f t="shared" si="0"/>
        <v>TSITOLOMINA</v>
      </c>
      <c r="B18" s="19" t="s">
        <v>51</v>
      </c>
      <c r="C18" s="6">
        <v>12.5</v>
      </c>
      <c r="D18" s="6" t="str">
        <f t="shared" si="1"/>
        <v>Microphanerophyte</v>
      </c>
      <c r="E18" s="6">
        <v>5</v>
      </c>
      <c r="F18" s="6" t="str">
        <f t="shared" si="2"/>
        <v>adulte</v>
      </c>
      <c r="G18">
        <f>0.464*0.741*(((C18^2)*E18)^0.94275)</f>
        <v>183.44842592269435</v>
      </c>
    </row>
    <row r="19" spans="1:7" x14ac:dyDescent="0.3">
      <c r="A19" s="5" t="str">
        <f t="shared" si="0"/>
        <v>TSITOLOMINA</v>
      </c>
      <c r="B19" s="19" t="s">
        <v>51</v>
      </c>
      <c r="C19" s="6">
        <v>13</v>
      </c>
      <c r="D19" s="6" t="str">
        <f t="shared" si="1"/>
        <v>Microphanerophyte</v>
      </c>
      <c r="E19" s="6">
        <v>6</v>
      </c>
      <c r="F19" s="6" t="str">
        <f t="shared" si="2"/>
        <v>adulte</v>
      </c>
      <c r="G19">
        <f>0.464*0.741*(((C19^2)*E19)^0.94275)</f>
        <v>234.57324221657893</v>
      </c>
    </row>
    <row r="20" spans="1:7" x14ac:dyDescent="0.3">
      <c r="A20" s="5" t="str">
        <f t="shared" si="0"/>
        <v>HONKO LAHY</v>
      </c>
      <c r="B20" s="19" t="s">
        <v>4</v>
      </c>
      <c r="C20" s="6">
        <v>20</v>
      </c>
      <c r="D20" s="6" t="str">
        <f t="shared" si="1"/>
        <v>Microphanerophyte</v>
      </c>
      <c r="E20" s="6">
        <v>6.5</v>
      </c>
      <c r="F20" s="6" t="str">
        <f t="shared" si="2"/>
        <v>adulte</v>
      </c>
      <c r="G20">
        <f t="shared" si="3"/>
        <v>74.311801018793133</v>
      </c>
    </row>
    <row r="21" spans="1:7" x14ac:dyDescent="0.3">
      <c r="A21" s="5" t="str">
        <f t="shared" si="0"/>
        <v>HONKO LAHY</v>
      </c>
      <c r="B21" s="19" t="s">
        <v>4</v>
      </c>
      <c r="C21" s="6">
        <v>17.5</v>
      </c>
      <c r="D21" s="6" t="str">
        <f t="shared" si="1"/>
        <v>Microphanerophyte</v>
      </c>
      <c r="E21" s="6">
        <v>7</v>
      </c>
      <c r="F21" s="6" t="str">
        <f t="shared" si="2"/>
        <v>adulte</v>
      </c>
      <c r="G21">
        <f t="shared" si="3"/>
        <v>61.183965905020131</v>
      </c>
    </row>
    <row r="22" spans="1:7" x14ac:dyDescent="0.3">
      <c r="A22" s="5" t="str">
        <f t="shared" si="0"/>
        <v>HONKO LAHY</v>
      </c>
      <c r="B22" s="19" t="s">
        <v>4</v>
      </c>
      <c r="C22" s="6">
        <v>15</v>
      </c>
      <c r="D22" s="6" t="str">
        <f t="shared" si="1"/>
        <v>Microphanerophyte</v>
      </c>
      <c r="E22" s="6">
        <v>6</v>
      </c>
      <c r="F22" s="6" t="str">
        <f t="shared" si="2"/>
        <v>adulte</v>
      </c>
      <c r="G22">
        <f t="shared" si="3"/>
        <v>38.398037483273569</v>
      </c>
    </row>
    <row r="23" spans="1:7" x14ac:dyDescent="0.3">
      <c r="A23" s="5" t="str">
        <f t="shared" si="0"/>
        <v>HONKO LAHY</v>
      </c>
      <c r="B23" s="19" t="s">
        <v>4</v>
      </c>
      <c r="C23" s="6">
        <v>13.5</v>
      </c>
      <c r="D23" s="6" t="str">
        <f t="shared" si="1"/>
        <v>Microphanerophyte</v>
      </c>
      <c r="E23" s="6">
        <v>5</v>
      </c>
      <c r="F23" s="6" t="str">
        <f t="shared" si="2"/>
        <v>adulte</v>
      </c>
      <c r="G23">
        <f t="shared" si="3"/>
        <v>25.843298388802459</v>
      </c>
    </row>
    <row r="24" spans="1:7" x14ac:dyDescent="0.3">
      <c r="A24" s="5" t="str">
        <f t="shared" si="0"/>
        <v>HONKO LAHY</v>
      </c>
      <c r="B24" s="19" t="s">
        <v>4</v>
      </c>
      <c r="C24" s="6">
        <v>11</v>
      </c>
      <c r="D24" s="6" t="str">
        <f t="shared" si="1"/>
        <v>Microphanerophyte</v>
      </c>
      <c r="E24" s="6">
        <v>5</v>
      </c>
      <c r="F24" s="6" t="str">
        <f t="shared" si="2"/>
        <v>adulte</v>
      </c>
      <c r="G24">
        <f t="shared" si="3"/>
        <v>17.105968520673393</v>
      </c>
    </row>
    <row r="25" spans="1:7" x14ac:dyDescent="0.3">
      <c r="A25" s="5" t="str">
        <f t="shared" si="0"/>
        <v>HONKO LAHY</v>
      </c>
      <c r="B25" s="19" t="s">
        <v>4</v>
      </c>
      <c r="C25" s="6">
        <v>25</v>
      </c>
      <c r="D25" s="6" t="str">
        <f t="shared" si="1"/>
        <v>Microphanerophyte</v>
      </c>
      <c r="E25" s="6">
        <v>4</v>
      </c>
      <c r="F25" s="6" t="str">
        <f t="shared" si="2"/>
        <v>adulte</v>
      </c>
      <c r="G25">
        <f t="shared" si="3"/>
        <v>71.432891590020901</v>
      </c>
    </row>
    <row r="26" spans="1:7" x14ac:dyDescent="0.3">
      <c r="A26" s="5" t="str">
        <f t="shared" si="0"/>
        <v>HONKO LAHY</v>
      </c>
      <c r="B26" s="19" t="s">
        <v>4</v>
      </c>
      <c r="C26" s="6">
        <v>17</v>
      </c>
      <c r="D26" s="6" t="str">
        <f t="shared" si="1"/>
        <v>Microphanerophyte</v>
      </c>
      <c r="E26" s="6">
        <v>5.5</v>
      </c>
      <c r="F26" s="6" t="str">
        <f t="shared" si="2"/>
        <v>adulte</v>
      </c>
      <c r="G26">
        <f t="shared" si="3"/>
        <v>45.264878533676942</v>
      </c>
    </row>
    <row r="27" spans="1:7" x14ac:dyDescent="0.3">
      <c r="A27" s="5" t="str">
        <f t="shared" si="0"/>
        <v>HONKO LAHY</v>
      </c>
      <c r="B27" s="19" t="s">
        <v>4</v>
      </c>
      <c r="C27" s="6">
        <v>17</v>
      </c>
      <c r="D27" s="6" t="str">
        <f t="shared" si="1"/>
        <v>Microphanerophyte</v>
      </c>
      <c r="E27" s="6">
        <v>6</v>
      </c>
      <c r="F27" s="6" t="str">
        <f t="shared" si="2"/>
        <v>adulte</v>
      </c>
      <c r="G27">
        <f t="shared" si="3"/>
        <v>49.411715639366797</v>
      </c>
    </row>
    <row r="28" spans="1:7" x14ac:dyDescent="0.3">
      <c r="A28" s="5" t="str">
        <f t="shared" si="0"/>
        <v>HONKO LAHY</v>
      </c>
      <c r="B28" s="19" t="s">
        <v>4</v>
      </c>
      <c r="C28" s="6">
        <v>15</v>
      </c>
      <c r="D28" s="6" t="str">
        <f t="shared" si="1"/>
        <v>Microphanerophyte</v>
      </c>
      <c r="E28" s="6">
        <v>6</v>
      </c>
      <c r="F28" s="6" t="str">
        <f t="shared" si="2"/>
        <v>adulte</v>
      </c>
      <c r="G28">
        <f t="shared" si="3"/>
        <v>38.398037483273569</v>
      </c>
    </row>
    <row r="29" spans="1:7" x14ac:dyDescent="0.3">
      <c r="A29" s="5" t="str">
        <f t="shared" si="0"/>
        <v>HONKO LAHY</v>
      </c>
      <c r="B29" s="19" t="s">
        <v>4</v>
      </c>
      <c r="C29" s="6">
        <v>12</v>
      </c>
      <c r="D29" s="6" t="str">
        <f t="shared" si="1"/>
        <v>Microphanerophyte</v>
      </c>
      <c r="E29" s="6">
        <v>3</v>
      </c>
      <c r="F29" s="6" t="str">
        <f t="shared" si="2"/>
        <v>adulte</v>
      </c>
      <c r="G29">
        <f t="shared" si="3"/>
        <v>12.184063896250818</v>
      </c>
    </row>
    <row r="30" spans="1:7" x14ac:dyDescent="0.3">
      <c r="A30" s="5" t="str">
        <f t="shared" si="0"/>
        <v>HONKO LAHY</v>
      </c>
      <c r="B30" s="19" t="s">
        <v>4</v>
      </c>
      <c r="C30" s="6">
        <v>25.5</v>
      </c>
      <c r="D30" s="6" t="str">
        <f t="shared" si="1"/>
        <v>Microphanerophyte</v>
      </c>
      <c r="E30" s="6">
        <v>6</v>
      </c>
      <c r="F30" s="6" t="str">
        <f t="shared" si="2"/>
        <v>adulte</v>
      </c>
      <c r="G30">
        <f t="shared" si="3"/>
        <v>111.84642935202368</v>
      </c>
    </row>
    <row r="31" spans="1:7" x14ac:dyDescent="0.3">
      <c r="A31" s="5" t="str">
        <f t="shared" si="0"/>
        <v>HONKO LAHY</v>
      </c>
      <c r="B31" s="19" t="s">
        <v>4</v>
      </c>
      <c r="C31" s="6">
        <v>10</v>
      </c>
      <c r="D31" s="6" t="str">
        <f t="shared" si="1"/>
        <v>Microphanerophyte</v>
      </c>
      <c r="E31" s="6">
        <v>4</v>
      </c>
      <c r="F31" s="6" t="str">
        <f t="shared" si="2"/>
        <v>adulte</v>
      </c>
      <c r="G31">
        <f t="shared" si="3"/>
        <v>11.275108826991678</v>
      </c>
    </row>
    <row r="32" spans="1:7" x14ac:dyDescent="0.3">
      <c r="A32" s="5" t="str">
        <f t="shared" si="0"/>
        <v>TSITOLOMINA</v>
      </c>
      <c r="B32" s="19" t="s">
        <v>51</v>
      </c>
      <c r="C32" s="6">
        <v>7.5</v>
      </c>
      <c r="D32" s="6" t="str">
        <f t="shared" si="1"/>
        <v>Nanophanerophyte</v>
      </c>
      <c r="E32" s="6">
        <v>1.7</v>
      </c>
      <c r="F32" s="6" t="str">
        <f t="shared" si="2"/>
        <v>adulte</v>
      </c>
      <c r="G32">
        <f>0.464*0.741*(((C32^2)*E32)^0.94275)</f>
        <v>25.323277916630467</v>
      </c>
    </row>
    <row r="33" spans="1:7" x14ac:dyDescent="0.3">
      <c r="A33" s="5" t="str">
        <f t="shared" si="0"/>
        <v>HONKO LAHY</v>
      </c>
      <c r="B33" s="19" t="s">
        <v>4</v>
      </c>
      <c r="C33" s="6">
        <v>17.5</v>
      </c>
      <c r="D33" s="6" t="str">
        <f t="shared" si="1"/>
        <v>Microphanerophyte</v>
      </c>
      <c r="E33" s="6">
        <v>7</v>
      </c>
      <c r="F33" s="6" t="str">
        <f t="shared" si="2"/>
        <v>adulte</v>
      </c>
      <c r="G33">
        <f t="shared" si="3"/>
        <v>61.183965905020131</v>
      </c>
    </row>
    <row r="34" spans="1:7" x14ac:dyDescent="0.3">
      <c r="A34" s="5" t="str">
        <f t="shared" si="0"/>
        <v>HONKO LAHY</v>
      </c>
      <c r="B34" s="19" t="s">
        <v>4</v>
      </c>
      <c r="C34" s="6">
        <v>16</v>
      </c>
      <c r="D34" s="6" t="str">
        <f t="shared" si="1"/>
        <v>Microphanerophyte</v>
      </c>
      <c r="E34" s="6">
        <v>7</v>
      </c>
      <c r="F34" s="6" t="str">
        <f t="shared" si="2"/>
        <v>adulte</v>
      </c>
      <c r="G34">
        <f t="shared" si="3"/>
        <v>51.076923004880499</v>
      </c>
    </row>
    <row r="35" spans="1:7" x14ac:dyDescent="0.3">
      <c r="A35" s="5" t="str">
        <f t="shared" si="0"/>
        <v>HONKO LAHY</v>
      </c>
      <c r="B35" s="19" t="s">
        <v>4</v>
      </c>
      <c r="C35" s="6">
        <v>20</v>
      </c>
      <c r="D35" s="6" t="str">
        <f t="shared" si="1"/>
        <v>Microphanerophyte</v>
      </c>
      <c r="E35" s="6">
        <v>7</v>
      </c>
      <c r="F35" s="6" t="str">
        <f t="shared" si="2"/>
        <v>adulte</v>
      </c>
      <c r="G35">
        <f t="shared" si="3"/>
        <v>80.07205210659896</v>
      </c>
    </row>
    <row r="36" spans="1:7" x14ac:dyDescent="0.3">
      <c r="A36" s="5" t="str">
        <f t="shared" si="0"/>
        <v>HONKO LAHY</v>
      </c>
      <c r="B36" s="19" t="s">
        <v>4</v>
      </c>
      <c r="C36" s="6">
        <v>17</v>
      </c>
      <c r="D36" s="6" t="str">
        <f t="shared" si="1"/>
        <v>Microphanerophyte</v>
      </c>
      <c r="E36" s="6">
        <v>6.5</v>
      </c>
      <c r="F36" s="6" t="str">
        <f t="shared" si="2"/>
        <v>adulte</v>
      </c>
      <c r="G36">
        <f t="shared" si="3"/>
        <v>53.561117170536882</v>
      </c>
    </row>
    <row r="37" spans="1:7" x14ac:dyDescent="0.3">
      <c r="A37" s="5" t="str">
        <f t="shared" si="0"/>
        <v>HONKO LAHY</v>
      </c>
      <c r="B37" s="19" t="s">
        <v>4</v>
      </c>
      <c r="C37" s="6">
        <v>19.5</v>
      </c>
      <c r="D37" s="6" t="str">
        <f t="shared" si="1"/>
        <v>Microphanerophyte</v>
      </c>
      <c r="E37" s="6">
        <v>6</v>
      </c>
      <c r="F37" s="6" t="str">
        <f t="shared" si="2"/>
        <v>adulte</v>
      </c>
      <c r="G37">
        <f t="shared" si="3"/>
        <v>65.14549274305692</v>
      </c>
    </row>
    <row r="38" spans="1:7" x14ac:dyDescent="0.3">
      <c r="A38" s="5" t="str">
        <f t="shared" si="0"/>
        <v>HONKO LAHY</v>
      </c>
      <c r="B38" s="19" t="s">
        <v>4</v>
      </c>
      <c r="C38" s="6">
        <v>22.5</v>
      </c>
      <c r="D38" s="6" t="str">
        <f t="shared" si="1"/>
        <v>Microphanerophyte</v>
      </c>
      <c r="E38" s="6">
        <v>6.5</v>
      </c>
      <c r="F38" s="6" t="str">
        <f t="shared" si="2"/>
        <v>adulte</v>
      </c>
      <c r="G38">
        <f t="shared" si="3"/>
        <v>94.215186523525659</v>
      </c>
    </row>
    <row r="39" spans="1:7" x14ac:dyDescent="0.3">
      <c r="A39" s="5" t="str">
        <f t="shared" si="0"/>
        <v>HONKO LAHY</v>
      </c>
      <c r="B39" s="19" t="s">
        <v>4</v>
      </c>
      <c r="C39" s="6">
        <v>24</v>
      </c>
      <c r="D39" s="6" t="str">
        <f t="shared" si="1"/>
        <v>Microphanerophyte</v>
      </c>
      <c r="E39" s="6">
        <v>7</v>
      </c>
      <c r="F39" s="6" t="str">
        <f t="shared" si="2"/>
        <v>adulte</v>
      </c>
      <c r="G39">
        <f t="shared" si="3"/>
        <v>115.61572769662533</v>
      </c>
    </row>
    <row r="40" spans="1:7" x14ac:dyDescent="0.3">
      <c r="A40" s="5" t="str">
        <f t="shared" si="0"/>
        <v>HONKO LAHY</v>
      </c>
      <c r="B40" s="19" t="s">
        <v>4</v>
      </c>
      <c r="C40" s="6">
        <v>17.5</v>
      </c>
      <c r="D40" s="6" t="str">
        <f t="shared" si="1"/>
        <v>Microphanerophyte</v>
      </c>
      <c r="E40" s="6">
        <v>6</v>
      </c>
      <c r="F40" s="6" t="str">
        <f t="shared" si="2"/>
        <v>adulte</v>
      </c>
      <c r="G40">
        <f t="shared" si="3"/>
        <v>52.383529731145792</v>
      </c>
    </row>
    <row r="41" spans="1:7" x14ac:dyDescent="0.3">
      <c r="A41" s="5" t="str">
        <f t="shared" si="0"/>
        <v>HONKO LAHY</v>
      </c>
      <c r="B41" s="19" t="s">
        <v>4</v>
      </c>
      <c r="C41" s="6">
        <v>23.5</v>
      </c>
      <c r="D41" s="6" t="str">
        <f t="shared" si="1"/>
        <v>Microphanerophyte</v>
      </c>
      <c r="E41" s="6">
        <v>7</v>
      </c>
      <c r="F41" s="6" t="str">
        <f t="shared" si="2"/>
        <v>adulte</v>
      </c>
      <c r="G41">
        <f t="shared" si="3"/>
        <v>110.81400550536274</v>
      </c>
    </row>
    <row r="42" spans="1:7" x14ac:dyDescent="0.3">
      <c r="A42" s="5" t="str">
        <f t="shared" si="0"/>
        <v>HONKO LAHY</v>
      </c>
      <c r="B42" s="19" t="s">
        <v>4</v>
      </c>
      <c r="C42" s="6">
        <v>16</v>
      </c>
      <c r="D42" s="6" t="str">
        <f t="shared" si="1"/>
        <v>Microphanerophyte</v>
      </c>
      <c r="E42" s="6">
        <v>5.5</v>
      </c>
      <c r="F42" s="6" t="str">
        <f t="shared" si="2"/>
        <v>adulte</v>
      </c>
      <c r="G42">
        <f t="shared" si="3"/>
        <v>40.060216032499063</v>
      </c>
    </row>
    <row r="43" spans="1:7" x14ac:dyDescent="0.3">
      <c r="A43" s="5" t="str">
        <f t="shared" si="0"/>
        <v>HONKO LAHY</v>
      </c>
      <c r="B43" s="19" t="s">
        <v>4</v>
      </c>
      <c r="C43" s="6">
        <v>14</v>
      </c>
      <c r="D43" s="6" t="str">
        <f t="shared" si="1"/>
        <v>Microphanerophyte</v>
      </c>
      <c r="E43" s="6">
        <v>6</v>
      </c>
      <c r="F43" s="6" t="str">
        <f t="shared" si="2"/>
        <v>adulte</v>
      </c>
      <c r="G43">
        <f t="shared" si="3"/>
        <v>33.414773874405292</v>
      </c>
    </row>
    <row r="44" spans="1:7" x14ac:dyDescent="0.3">
      <c r="A44" s="5" t="str">
        <f t="shared" si="0"/>
        <v>HONKO LAHY</v>
      </c>
      <c r="B44" s="19" t="s">
        <v>4</v>
      </c>
      <c r="C44" s="6">
        <v>14.5</v>
      </c>
      <c r="D44" s="6" t="str">
        <f t="shared" si="1"/>
        <v>Microphanerophyte</v>
      </c>
      <c r="E44" s="6">
        <v>6</v>
      </c>
      <c r="F44" s="6" t="str">
        <f t="shared" si="2"/>
        <v>adulte</v>
      </c>
      <c r="G44">
        <f t="shared" si="3"/>
        <v>35.862810047950447</v>
      </c>
    </row>
    <row r="45" spans="1:7" x14ac:dyDescent="0.3">
      <c r="A45" s="5" t="str">
        <f t="shared" si="0"/>
        <v>HONKO LAHY</v>
      </c>
      <c r="B45" s="19" t="s">
        <v>4</v>
      </c>
      <c r="C45" s="6">
        <v>16.5</v>
      </c>
      <c r="D45" s="6" t="str">
        <f t="shared" si="1"/>
        <v>Microphanerophyte</v>
      </c>
      <c r="E45" s="6">
        <v>6</v>
      </c>
      <c r="F45" s="6" t="str">
        <f t="shared" si="2"/>
        <v>adulte</v>
      </c>
      <c r="G45">
        <f t="shared" si="3"/>
        <v>46.527298625629072</v>
      </c>
    </row>
    <row r="46" spans="1:7" x14ac:dyDescent="0.3">
      <c r="A46" s="5" t="str">
        <f t="shared" si="0"/>
        <v>FARAFITRA</v>
      </c>
      <c r="B46" s="19" t="s">
        <v>13</v>
      </c>
      <c r="C46" s="6">
        <v>27</v>
      </c>
      <c r="D46" s="6" t="str">
        <f t="shared" si="1"/>
        <v>Microphanerophyte</v>
      </c>
      <c r="E46" s="6">
        <v>7</v>
      </c>
      <c r="F46" s="6" t="str">
        <f t="shared" si="2"/>
        <v>adulte</v>
      </c>
      <c r="G46">
        <f>0.0825*0.78*(((C46^2)*E46)^0.89966)</f>
        <v>139.42186955662595</v>
      </c>
    </row>
    <row r="47" spans="1:7" x14ac:dyDescent="0.3">
      <c r="A47" s="5" t="str">
        <f t="shared" si="0"/>
        <v>HONKO LAHY</v>
      </c>
      <c r="B47" s="19" t="s">
        <v>4</v>
      </c>
      <c r="C47" s="6">
        <v>18</v>
      </c>
      <c r="D47" s="6" t="str">
        <f t="shared" si="1"/>
        <v>Microphanerophyte</v>
      </c>
      <c r="E47" s="6">
        <v>3.5</v>
      </c>
      <c r="F47" s="6" t="str">
        <f t="shared" si="2"/>
        <v>adulte</v>
      </c>
      <c r="G47">
        <f t="shared" si="3"/>
        <v>32.212707106400337</v>
      </c>
    </row>
    <row r="48" spans="1:7" x14ac:dyDescent="0.3">
      <c r="A48" s="5" t="str">
        <f t="shared" si="0"/>
        <v>HONKO LAHY</v>
      </c>
      <c r="B48" s="19" t="s">
        <v>4</v>
      </c>
      <c r="C48" s="6">
        <v>14</v>
      </c>
      <c r="D48" s="6" t="str">
        <f t="shared" si="1"/>
        <v>Microphanerophyte</v>
      </c>
      <c r="E48" s="6">
        <v>3</v>
      </c>
      <c r="F48" s="6" t="str">
        <f t="shared" si="2"/>
        <v>adulte</v>
      </c>
      <c r="G48">
        <f t="shared" si="3"/>
        <v>16.621794112093831</v>
      </c>
    </row>
    <row r="49" spans="1:8" x14ac:dyDescent="0.3">
      <c r="A49" s="5" t="str">
        <f t="shared" si="0"/>
        <v>HONKO LAHY</v>
      </c>
      <c r="B49" s="19" t="s">
        <v>4</v>
      </c>
      <c r="C49" s="6">
        <v>23.5</v>
      </c>
      <c r="D49" s="6" t="str">
        <f t="shared" si="1"/>
        <v>Microphanerophyte</v>
      </c>
      <c r="E49" s="6">
        <v>6</v>
      </c>
      <c r="F49" s="6" t="str">
        <f t="shared" si="2"/>
        <v>adulte</v>
      </c>
      <c r="G49">
        <f t="shared" si="3"/>
        <v>94.874999783909757</v>
      </c>
    </row>
    <row r="50" spans="1:8" x14ac:dyDescent="0.3">
      <c r="A50" s="5" t="str">
        <f t="shared" si="0"/>
        <v>HONKO LAHY</v>
      </c>
      <c r="B50" s="19" t="s">
        <v>4</v>
      </c>
      <c r="C50" s="6">
        <v>17.5</v>
      </c>
      <c r="D50" s="6" t="str">
        <f t="shared" si="1"/>
        <v>Microphanerophyte</v>
      </c>
      <c r="E50" s="6">
        <v>5.5</v>
      </c>
      <c r="F50" s="6" t="str">
        <f t="shared" si="2"/>
        <v>adulte</v>
      </c>
      <c r="G50">
        <f t="shared" si="3"/>
        <v>47.987285601483208</v>
      </c>
    </row>
    <row r="51" spans="1:8" x14ac:dyDescent="0.3">
      <c r="A51" s="5" t="str">
        <f t="shared" si="0"/>
        <v>HONKO LAHY</v>
      </c>
      <c r="B51" s="19" t="s">
        <v>4</v>
      </c>
      <c r="C51" s="6">
        <v>12</v>
      </c>
      <c r="D51" s="6" t="str">
        <f t="shared" si="1"/>
        <v>Microphanerophyte</v>
      </c>
      <c r="E51" s="6">
        <v>3</v>
      </c>
      <c r="F51" s="8" t="str">
        <f t="shared" si="2"/>
        <v>adulte</v>
      </c>
      <c r="G51">
        <f t="shared" si="3"/>
        <v>12.184063896250818</v>
      </c>
    </row>
    <row r="52" spans="1:8" x14ac:dyDescent="0.3">
      <c r="A52" s="9"/>
      <c r="B52" s="9"/>
      <c r="C52" s="10"/>
      <c r="D52" s="9"/>
      <c r="E52" s="10"/>
      <c r="F52" s="6" t="s">
        <v>36</v>
      </c>
      <c r="G52" s="5"/>
      <c r="H52" s="5"/>
    </row>
    <row r="53" spans="1:8" x14ac:dyDescent="0.3">
      <c r="A53" s="6" t="s">
        <v>23</v>
      </c>
      <c r="B53" s="6" t="s">
        <v>24</v>
      </c>
      <c r="C53" s="6" t="s">
        <v>22</v>
      </c>
      <c r="D53" s="5"/>
      <c r="E53" s="1"/>
      <c r="F53" s="3" t="s">
        <v>70</v>
      </c>
      <c r="G53" s="31">
        <f>SUM(G6:G51)</f>
        <v>3963.9684255153757</v>
      </c>
      <c r="H53" s="31" t="s">
        <v>71</v>
      </c>
    </row>
    <row r="54" spans="1:8" x14ac:dyDescent="0.3">
      <c r="A54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TSITOLOMINA</v>
      </c>
      <c r="B54" s="19" t="s">
        <v>51</v>
      </c>
      <c r="C54" s="6">
        <v>3</v>
      </c>
      <c r="D54" s="5" t="s">
        <v>17</v>
      </c>
      <c r="F54" s="31" t="s">
        <v>70</v>
      </c>
      <c r="G54" s="31">
        <f>G53*0.55*0.001</f>
        <v>2.1801826340334571</v>
      </c>
      <c r="H54" s="31" t="s">
        <v>72</v>
      </c>
    </row>
    <row r="55" spans="1:8" x14ac:dyDescent="0.3">
      <c r="A55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55" s="19" t="s">
        <v>4</v>
      </c>
      <c r="C55" s="6">
        <v>123</v>
      </c>
      <c r="D55" s="5" t="s">
        <v>17</v>
      </c>
    </row>
    <row r="56" spans="1:8" x14ac:dyDescent="0.3">
      <c r="A56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 xml:space="preserve"> </v>
      </c>
      <c r="B56" s="19"/>
      <c r="C56" s="6"/>
      <c r="D56" s="5" t="s">
        <v>17</v>
      </c>
    </row>
    <row r="57" spans="1:8" x14ac:dyDescent="0.3">
      <c r="A57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 xml:space="preserve"> </v>
      </c>
      <c r="B57" s="19"/>
      <c r="C57" s="6"/>
      <c r="D57" s="5" t="s">
        <v>17</v>
      </c>
    </row>
  </sheetData>
  <pageMargins left="0.7" right="0.7" top="0.75" bottom="0.75" header="0.3" footer="0.3"/>
  <ignoredErrors>
    <ignoredError sqref="F7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76"/>
  <sheetViews>
    <sheetView workbookViewId="0">
      <selection activeCell="F74" sqref="F74:H76"/>
    </sheetView>
  </sheetViews>
  <sheetFormatPr defaultColWidth="11.5546875" defaultRowHeight="14.4" x14ac:dyDescent="0.3"/>
  <cols>
    <col min="1" max="1" width="29.44140625" customWidth="1"/>
    <col min="2" max="2" width="29.33203125" customWidth="1"/>
    <col min="4" max="4" width="19.109375" customWidth="1"/>
    <col min="5" max="5" width="13.44140625" customWidth="1"/>
    <col min="6" max="6" width="20.33203125" customWidth="1"/>
    <col min="8" max="8" width="23.6640625" customWidth="1"/>
  </cols>
  <sheetData>
    <row r="1" spans="1:7" x14ac:dyDescent="0.3">
      <c r="A1" s="2" t="s">
        <v>6</v>
      </c>
      <c r="B1" s="1" t="s">
        <v>37</v>
      </c>
      <c r="C1" s="1"/>
      <c r="D1" s="1"/>
      <c r="E1" s="1"/>
      <c r="F1" s="1"/>
    </row>
    <row r="2" spans="1:7" x14ac:dyDescent="0.3">
      <c r="A2" s="2" t="s">
        <v>7</v>
      </c>
      <c r="B2" s="1" t="s">
        <v>18</v>
      </c>
      <c r="C2" s="1"/>
      <c r="D2" s="1"/>
      <c r="E2" s="1"/>
      <c r="F2" s="1"/>
    </row>
    <row r="3" spans="1:7" x14ac:dyDescent="0.3">
      <c r="A3" s="2" t="s">
        <v>8</v>
      </c>
      <c r="B3" s="1" t="s">
        <v>10</v>
      </c>
      <c r="C3" s="1"/>
      <c r="D3" s="1"/>
      <c r="E3" s="1"/>
      <c r="F3" s="1"/>
    </row>
    <row r="4" spans="1:7" x14ac:dyDescent="0.3">
      <c r="C4" s="1"/>
      <c r="D4" s="1"/>
      <c r="E4" s="1"/>
      <c r="F4" s="1"/>
    </row>
    <row r="5" spans="1:7" ht="28.8" x14ac:dyDescent="0.3">
      <c r="A5" s="3" t="s">
        <v>0</v>
      </c>
      <c r="B5" s="3" t="s">
        <v>1</v>
      </c>
      <c r="C5" s="3" t="s">
        <v>3</v>
      </c>
      <c r="D5" s="3" t="s">
        <v>2</v>
      </c>
      <c r="E5" s="4" t="s">
        <v>5</v>
      </c>
      <c r="F5" s="4" t="s">
        <v>64</v>
      </c>
      <c r="G5" s="30" t="s">
        <v>69</v>
      </c>
    </row>
    <row r="6" spans="1:7" x14ac:dyDescent="0.3">
      <c r="A6" s="5" t="str">
        <f t="shared" ref="A6:A37" si="0"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6" s="19" t="s">
        <v>4</v>
      </c>
      <c r="C6" s="6">
        <v>9.5</v>
      </c>
      <c r="D6" s="6" t="str">
        <f>IF(E:E&gt;8,"Mesophanerophyte",IF(E:E&gt;2,"Microphanerophyte",IF(E:E&gt;0.5,"Nanophanerophyte"," ")))</f>
        <v>Microphanerophyte</v>
      </c>
      <c r="E6" s="6">
        <v>6.5</v>
      </c>
      <c r="F6" s="6" t="str">
        <f>IF(C6:C73&gt;=6,"adulte",IF(C6:C73&gt;=2.5,"jeune plant",IF(C6:C73&lt;2.5,"Rég"," ")))</f>
        <v>adulte</v>
      </c>
      <c r="G6">
        <f>0.0311*(((C6^2)*E6)^1.00741)*0.867</f>
        <v>16.582637441049823</v>
      </c>
    </row>
    <row r="7" spans="1:7" x14ac:dyDescent="0.3">
      <c r="A7" s="5" t="str">
        <f t="shared" si="0"/>
        <v>HONKO LAHY</v>
      </c>
      <c r="B7" s="19" t="s">
        <v>4</v>
      </c>
      <c r="C7" s="6">
        <v>15</v>
      </c>
      <c r="D7" s="6" t="str">
        <f t="shared" ref="D7:D70" si="1">IF(E:E&gt;8,"Mesophanerophyte",IF(E:E&gt;2,"Microphanerophyte",IF(E:E&gt;0.5,"Nanophanerophyte"," ")))</f>
        <v>Microphanerophyte</v>
      </c>
      <c r="E7" s="6">
        <v>6</v>
      </c>
      <c r="F7" s="6" t="str">
        <f t="shared" ref="F7:F70" si="2">IF(C7:C74&gt;=6,"adulte",IF(C7:C74&gt;=2.5,"jeune plant",IF(C7:C74&lt;2.5,"Rég"," ")))</f>
        <v>adulte</v>
      </c>
      <c r="G7">
        <f t="shared" ref="G7:G70" si="3">0.0311*(((C7^2)*E7)^1.00741)*0.867</f>
        <v>38.398037483273569</v>
      </c>
    </row>
    <row r="8" spans="1:7" x14ac:dyDescent="0.3">
      <c r="A8" s="5" t="str">
        <f t="shared" si="0"/>
        <v>HONKO LAHY</v>
      </c>
      <c r="B8" s="19" t="s">
        <v>4</v>
      </c>
      <c r="C8" s="6">
        <v>9</v>
      </c>
      <c r="D8" s="6" t="str">
        <f t="shared" si="1"/>
        <v>Microphanerophyte</v>
      </c>
      <c r="E8" s="6">
        <v>6</v>
      </c>
      <c r="F8" s="6" t="str">
        <f t="shared" si="2"/>
        <v>adulte</v>
      </c>
      <c r="G8">
        <f t="shared" si="3"/>
        <v>13.719040257929862</v>
      </c>
    </row>
    <row r="9" spans="1:7" x14ac:dyDescent="0.3">
      <c r="A9" s="5" t="str">
        <f t="shared" si="0"/>
        <v>HONKO LAHY</v>
      </c>
      <c r="B9" s="19" t="s">
        <v>4</v>
      </c>
      <c r="C9" s="6">
        <v>17</v>
      </c>
      <c r="D9" s="6" t="str">
        <f t="shared" si="1"/>
        <v>Microphanerophyte</v>
      </c>
      <c r="E9" s="6">
        <v>6.5</v>
      </c>
      <c r="F9" s="6" t="str">
        <f t="shared" si="2"/>
        <v>adulte</v>
      </c>
      <c r="G9">
        <f t="shared" si="3"/>
        <v>53.561117170536882</v>
      </c>
    </row>
    <row r="10" spans="1:7" x14ac:dyDescent="0.3">
      <c r="A10" s="5" t="str">
        <f t="shared" si="0"/>
        <v>HONKO LAHY</v>
      </c>
      <c r="B10" s="19" t="s">
        <v>4</v>
      </c>
      <c r="C10" s="6">
        <v>7.5</v>
      </c>
      <c r="D10" s="6" t="str">
        <f t="shared" si="1"/>
        <v>Microphanerophyte</v>
      </c>
      <c r="E10" s="6">
        <v>7</v>
      </c>
      <c r="F10" s="6" t="str">
        <f t="shared" si="2"/>
        <v>adulte</v>
      </c>
      <c r="G10">
        <f t="shared" si="3"/>
        <v>11.097640133280711</v>
      </c>
    </row>
    <row r="11" spans="1:7" x14ac:dyDescent="0.3">
      <c r="A11" s="5" t="str">
        <f t="shared" si="0"/>
        <v>HONKO LAHY</v>
      </c>
      <c r="B11" s="19" t="s">
        <v>4</v>
      </c>
      <c r="C11" s="6">
        <v>20</v>
      </c>
      <c r="D11" s="6" t="str">
        <f t="shared" si="1"/>
        <v>Microphanerophyte</v>
      </c>
      <c r="E11" s="6">
        <v>5</v>
      </c>
      <c r="F11" s="6" t="str">
        <f t="shared" si="2"/>
        <v>adulte</v>
      </c>
      <c r="G11">
        <f t="shared" si="3"/>
        <v>57.051900279328159</v>
      </c>
    </row>
    <row r="12" spans="1:7" x14ac:dyDescent="0.3">
      <c r="A12" s="5" t="str">
        <f t="shared" si="0"/>
        <v>HONKO LAHY</v>
      </c>
      <c r="B12" s="19" t="s">
        <v>4</v>
      </c>
      <c r="C12" s="6">
        <v>17</v>
      </c>
      <c r="D12" s="6" t="str">
        <f t="shared" si="1"/>
        <v>Microphanerophyte</v>
      </c>
      <c r="E12" s="6">
        <v>6.5</v>
      </c>
      <c r="F12" s="6" t="str">
        <f t="shared" si="2"/>
        <v>adulte</v>
      </c>
      <c r="G12">
        <f t="shared" si="3"/>
        <v>53.561117170536882</v>
      </c>
    </row>
    <row r="13" spans="1:7" x14ac:dyDescent="0.3">
      <c r="A13" s="5" t="str">
        <f t="shared" si="0"/>
        <v>HONKO LAHY</v>
      </c>
      <c r="B13" s="19" t="s">
        <v>4</v>
      </c>
      <c r="C13" s="6">
        <v>17.5</v>
      </c>
      <c r="D13" s="6" t="str">
        <f t="shared" si="1"/>
        <v>Microphanerophyte</v>
      </c>
      <c r="E13" s="6">
        <v>7</v>
      </c>
      <c r="F13" s="6" t="str">
        <f t="shared" si="2"/>
        <v>adulte</v>
      </c>
      <c r="G13">
        <f t="shared" si="3"/>
        <v>61.183965905020131</v>
      </c>
    </row>
    <row r="14" spans="1:7" x14ac:dyDescent="0.3">
      <c r="A14" s="5" t="str">
        <f t="shared" si="0"/>
        <v>HONKO LAHY</v>
      </c>
      <c r="B14" s="19" t="s">
        <v>4</v>
      </c>
      <c r="C14" s="6">
        <v>20</v>
      </c>
      <c r="D14" s="6" t="str">
        <f t="shared" si="1"/>
        <v>Microphanerophyte</v>
      </c>
      <c r="E14" s="6">
        <v>7</v>
      </c>
      <c r="F14" s="6" t="str">
        <f t="shared" si="2"/>
        <v>adulte</v>
      </c>
      <c r="G14">
        <f t="shared" si="3"/>
        <v>80.07205210659896</v>
      </c>
    </row>
    <row r="15" spans="1:7" x14ac:dyDescent="0.3">
      <c r="A15" s="5" t="str">
        <f t="shared" si="0"/>
        <v>HONKO LAHY</v>
      </c>
      <c r="B15" s="19" t="s">
        <v>4</v>
      </c>
      <c r="C15" s="6">
        <v>15</v>
      </c>
      <c r="D15" s="6" t="str">
        <f t="shared" si="1"/>
        <v>Microphanerophyte</v>
      </c>
      <c r="E15" s="6">
        <v>7</v>
      </c>
      <c r="F15" s="6" t="str">
        <f t="shared" si="2"/>
        <v>adulte</v>
      </c>
      <c r="G15">
        <f t="shared" si="3"/>
        <v>44.848910110756442</v>
      </c>
    </row>
    <row r="16" spans="1:7" x14ac:dyDescent="0.3">
      <c r="A16" s="5" t="str">
        <f t="shared" si="0"/>
        <v>HONKO LAHY</v>
      </c>
      <c r="B16" s="19" t="s">
        <v>4</v>
      </c>
      <c r="C16" s="6">
        <v>18.5</v>
      </c>
      <c r="D16" s="6" t="str">
        <f t="shared" si="1"/>
        <v>Microphanerophyte</v>
      </c>
      <c r="E16" s="6">
        <v>7</v>
      </c>
      <c r="F16" s="6" t="str">
        <f t="shared" si="2"/>
        <v>adulte</v>
      </c>
      <c r="G16">
        <f t="shared" si="3"/>
        <v>68.432537617231816</v>
      </c>
    </row>
    <row r="17" spans="1:7" x14ac:dyDescent="0.3">
      <c r="A17" s="5" t="str">
        <f t="shared" si="0"/>
        <v>HONKO LAHY</v>
      </c>
      <c r="B17" s="19" t="s">
        <v>4</v>
      </c>
      <c r="C17" s="6">
        <v>17.5</v>
      </c>
      <c r="D17" s="6" t="str">
        <f t="shared" si="1"/>
        <v>Microphanerophyte</v>
      </c>
      <c r="E17" s="6">
        <v>6.5</v>
      </c>
      <c r="F17" s="6" t="str">
        <f t="shared" si="2"/>
        <v>adulte</v>
      </c>
      <c r="G17">
        <f t="shared" si="3"/>
        <v>56.782492520880147</v>
      </c>
    </row>
    <row r="18" spans="1:7" x14ac:dyDescent="0.3">
      <c r="A18" s="5" t="str">
        <f t="shared" si="0"/>
        <v>HONKO LAHY</v>
      </c>
      <c r="B18" s="19" t="s">
        <v>4</v>
      </c>
      <c r="C18" s="6">
        <v>13.5</v>
      </c>
      <c r="D18" s="6" t="str">
        <f t="shared" si="1"/>
        <v>Microphanerophyte</v>
      </c>
      <c r="E18" s="6">
        <v>6.5</v>
      </c>
      <c r="F18" s="6" t="str">
        <f t="shared" si="2"/>
        <v>adulte</v>
      </c>
      <c r="G18">
        <f t="shared" si="3"/>
        <v>33.661666625219041</v>
      </c>
    </row>
    <row r="19" spans="1:7" x14ac:dyDescent="0.3">
      <c r="A19" s="5" t="str">
        <f t="shared" si="0"/>
        <v>HONKO LAHY</v>
      </c>
      <c r="B19" s="19" t="s">
        <v>4</v>
      </c>
      <c r="C19" s="6">
        <v>13</v>
      </c>
      <c r="D19" s="6" t="str">
        <f t="shared" si="1"/>
        <v>Microphanerophyte</v>
      </c>
      <c r="E19" s="6">
        <v>6.5</v>
      </c>
      <c r="F19" s="6" t="str">
        <f t="shared" si="2"/>
        <v>adulte</v>
      </c>
      <c r="G19">
        <f t="shared" si="3"/>
        <v>31.196931275840516</v>
      </c>
    </row>
    <row r="20" spans="1:7" x14ac:dyDescent="0.3">
      <c r="A20" s="5" t="str">
        <f t="shared" si="0"/>
        <v>HONKO LAHY</v>
      </c>
      <c r="B20" s="19" t="s">
        <v>4</v>
      </c>
      <c r="C20" s="6">
        <v>20</v>
      </c>
      <c r="D20" s="6" t="str">
        <f t="shared" si="1"/>
        <v>Microphanerophyte</v>
      </c>
      <c r="E20" s="6">
        <v>5</v>
      </c>
      <c r="F20" s="6" t="str">
        <f t="shared" si="2"/>
        <v>adulte</v>
      </c>
      <c r="G20">
        <f t="shared" si="3"/>
        <v>57.051900279328159</v>
      </c>
    </row>
    <row r="21" spans="1:7" x14ac:dyDescent="0.3">
      <c r="A21" s="5" t="str">
        <f t="shared" si="0"/>
        <v>HONKO LAHY</v>
      </c>
      <c r="B21" s="19" t="s">
        <v>4</v>
      </c>
      <c r="C21" s="6">
        <v>32</v>
      </c>
      <c r="D21" s="6" t="str">
        <f t="shared" si="1"/>
        <v>Microphanerophyte</v>
      </c>
      <c r="E21" s="6">
        <v>7</v>
      </c>
      <c r="F21" s="6" t="str">
        <f t="shared" si="2"/>
        <v>adulte</v>
      </c>
      <c r="G21">
        <f t="shared" si="3"/>
        <v>206.41724736687001</v>
      </c>
    </row>
    <row r="22" spans="1:7" x14ac:dyDescent="0.3">
      <c r="A22" s="5" t="str">
        <f t="shared" si="0"/>
        <v>HONKO LAHY</v>
      </c>
      <c r="B22" s="19" t="s">
        <v>4</v>
      </c>
      <c r="C22" s="6">
        <v>17</v>
      </c>
      <c r="D22" s="6" t="str">
        <f t="shared" si="1"/>
        <v>Microphanerophyte</v>
      </c>
      <c r="E22" s="6">
        <v>6.5</v>
      </c>
      <c r="F22" s="6" t="str">
        <f t="shared" si="2"/>
        <v>adulte</v>
      </c>
      <c r="G22">
        <f t="shared" si="3"/>
        <v>53.561117170536882</v>
      </c>
    </row>
    <row r="23" spans="1:7" x14ac:dyDescent="0.3">
      <c r="A23" s="5" t="str">
        <f t="shared" si="0"/>
        <v>HONKO LAHY</v>
      </c>
      <c r="B23" s="19" t="s">
        <v>4</v>
      </c>
      <c r="C23" s="6">
        <v>15.5</v>
      </c>
      <c r="D23" s="6" t="str">
        <f t="shared" si="1"/>
        <v>Microphanerophyte</v>
      </c>
      <c r="E23" s="6">
        <v>6.5</v>
      </c>
      <c r="F23" s="6" t="str">
        <f t="shared" si="2"/>
        <v>adulte</v>
      </c>
      <c r="G23">
        <f t="shared" si="3"/>
        <v>44.465240253370474</v>
      </c>
    </row>
    <row r="24" spans="1:7" x14ac:dyDescent="0.3">
      <c r="A24" s="5" t="str">
        <f t="shared" si="0"/>
        <v>HONKO LAHY</v>
      </c>
      <c r="B24" s="19" t="s">
        <v>4</v>
      </c>
      <c r="C24" s="6">
        <v>18</v>
      </c>
      <c r="D24" s="6" t="str">
        <f t="shared" si="1"/>
        <v>Microphanerophyte</v>
      </c>
      <c r="E24" s="6">
        <v>7</v>
      </c>
      <c r="F24" s="6" t="str">
        <f t="shared" si="2"/>
        <v>adulte</v>
      </c>
      <c r="G24">
        <f t="shared" si="3"/>
        <v>64.757168605502912</v>
      </c>
    </row>
    <row r="25" spans="1:7" x14ac:dyDescent="0.3">
      <c r="A25" s="5" t="str">
        <f t="shared" si="0"/>
        <v>HONKO LAHY</v>
      </c>
      <c r="B25" s="19" t="s">
        <v>4</v>
      </c>
      <c r="C25" s="6">
        <v>23</v>
      </c>
      <c r="D25" s="6" t="str">
        <f t="shared" si="1"/>
        <v>Microphanerophyte</v>
      </c>
      <c r="E25" s="6">
        <v>7</v>
      </c>
      <c r="F25" s="6" t="str">
        <f t="shared" si="2"/>
        <v>adulte</v>
      </c>
      <c r="G25">
        <f t="shared" si="3"/>
        <v>106.11485416753258</v>
      </c>
    </row>
    <row r="26" spans="1:7" x14ac:dyDescent="0.3">
      <c r="A26" s="5" t="str">
        <f t="shared" si="0"/>
        <v>HONKO LAHY</v>
      </c>
      <c r="B26" s="19" t="s">
        <v>4</v>
      </c>
      <c r="C26" s="6">
        <v>16.5</v>
      </c>
      <c r="D26" s="6" t="str">
        <f t="shared" si="1"/>
        <v>Microphanerophyte</v>
      </c>
      <c r="E26" s="6">
        <v>6.5</v>
      </c>
      <c r="F26" s="6" t="str">
        <f t="shared" si="2"/>
        <v>adulte</v>
      </c>
      <c r="G26">
        <f t="shared" si="3"/>
        <v>50.434478161094944</v>
      </c>
    </row>
    <row r="27" spans="1:7" x14ac:dyDescent="0.3">
      <c r="A27" s="5" t="str">
        <f t="shared" si="0"/>
        <v>HONKO LAHY</v>
      </c>
      <c r="B27" s="19" t="s">
        <v>4</v>
      </c>
      <c r="C27" s="6">
        <v>17</v>
      </c>
      <c r="D27" s="6" t="str">
        <f t="shared" si="1"/>
        <v>Microphanerophyte</v>
      </c>
      <c r="E27" s="6">
        <v>6.5</v>
      </c>
      <c r="F27" s="6" t="str">
        <f t="shared" si="2"/>
        <v>adulte</v>
      </c>
      <c r="G27">
        <f t="shared" si="3"/>
        <v>53.561117170536882</v>
      </c>
    </row>
    <row r="28" spans="1:7" x14ac:dyDescent="0.3">
      <c r="A28" s="5" t="str">
        <f t="shared" si="0"/>
        <v>HONKO LAHY</v>
      </c>
      <c r="B28" s="19" t="s">
        <v>4</v>
      </c>
      <c r="C28" s="6">
        <v>19.5</v>
      </c>
      <c r="D28" s="6" t="str">
        <f t="shared" si="1"/>
        <v>Microphanerophyte</v>
      </c>
      <c r="E28" s="6">
        <v>7</v>
      </c>
      <c r="F28" s="6" t="str">
        <f t="shared" si="2"/>
        <v>adulte</v>
      </c>
      <c r="G28">
        <f t="shared" si="3"/>
        <v>76.089939477428032</v>
      </c>
    </row>
    <row r="29" spans="1:7" x14ac:dyDescent="0.3">
      <c r="A29" s="5" t="str">
        <f t="shared" si="0"/>
        <v>HONKO LAHY</v>
      </c>
      <c r="B29" s="19" t="s">
        <v>4</v>
      </c>
      <c r="C29" s="6">
        <v>16</v>
      </c>
      <c r="D29" s="6" t="str">
        <f t="shared" si="1"/>
        <v>Microphanerophyte</v>
      </c>
      <c r="E29" s="6">
        <v>6.5</v>
      </c>
      <c r="F29" s="6" t="str">
        <f t="shared" si="2"/>
        <v>adulte</v>
      </c>
      <c r="G29">
        <f t="shared" si="3"/>
        <v>47.402533582351978</v>
      </c>
    </row>
    <row r="30" spans="1:7" x14ac:dyDescent="0.3">
      <c r="A30" s="5" t="str">
        <f t="shared" si="0"/>
        <v>HONKO LAHY</v>
      </c>
      <c r="B30" s="19" t="s">
        <v>4</v>
      </c>
      <c r="C30" s="6">
        <v>19</v>
      </c>
      <c r="D30" s="6" t="str">
        <f t="shared" si="1"/>
        <v>Microphanerophyte</v>
      </c>
      <c r="E30" s="6">
        <v>5</v>
      </c>
      <c r="F30" s="6" t="str">
        <f t="shared" si="2"/>
        <v>adulte</v>
      </c>
      <c r="G30">
        <f t="shared" si="3"/>
        <v>51.450214397266365</v>
      </c>
    </row>
    <row r="31" spans="1:7" x14ac:dyDescent="0.3">
      <c r="A31" s="5" t="str">
        <f t="shared" si="0"/>
        <v>HONKO LAHY</v>
      </c>
      <c r="B31" s="19" t="s">
        <v>4</v>
      </c>
      <c r="C31" s="6">
        <v>20</v>
      </c>
      <c r="D31" s="6" t="str">
        <f t="shared" si="1"/>
        <v>Microphanerophyte</v>
      </c>
      <c r="E31" s="6">
        <v>6.5</v>
      </c>
      <c r="F31" s="6" t="str">
        <f t="shared" si="2"/>
        <v>adulte</v>
      </c>
      <c r="G31">
        <f t="shared" si="3"/>
        <v>74.311801018793133</v>
      </c>
    </row>
    <row r="32" spans="1:7" x14ac:dyDescent="0.3">
      <c r="A32" s="5" t="str">
        <f t="shared" si="0"/>
        <v>HONKO LAHY</v>
      </c>
      <c r="B32" s="19" t="s">
        <v>4</v>
      </c>
      <c r="C32" s="6">
        <v>29</v>
      </c>
      <c r="D32" s="6" t="str">
        <f t="shared" si="1"/>
        <v>Microphanerophyte</v>
      </c>
      <c r="E32" s="6">
        <v>6</v>
      </c>
      <c r="F32" s="6" t="str">
        <f t="shared" si="2"/>
        <v>adulte</v>
      </c>
      <c r="G32">
        <f t="shared" si="3"/>
        <v>144.93242931316627</v>
      </c>
    </row>
    <row r="33" spans="1:7" x14ac:dyDescent="0.3">
      <c r="A33" s="5" t="str">
        <f t="shared" si="0"/>
        <v>HONKO LAHY</v>
      </c>
      <c r="B33" s="19" t="s">
        <v>4</v>
      </c>
      <c r="C33" s="6">
        <v>18</v>
      </c>
      <c r="D33" s="6" t="str">
        <f t="shared" si="1"/>
        <v>Microphanerophyte</v>
      </c>
      <c r="E33" s="6">
        <v>7</v>
      </c>
      <c r="F33" s="6" t="str">
        <f t="shared" si="2"/>
        <v>adulte</v>
      </c>
      <c r="G33">
        <f t="shared" si="3"/>
        <v>64.757168605502912</v>
      </c>
    </row>
    <row r="34" spans="1:7" x14ac:dyDescent="0.3">
      <c r="A34" s="5" t="str">
        <f t="shared" si="0"/>
        <v>HONKO LAHY</v>
      </c>
      <c r="B34" s="19" t="s">
        <v>4</v>
      </c>
      <c r="C34" s="6">
        <v>18</v>
      </c>
      <c r="D34" s="6" t="str">
        <f t="shared" si="1"/>
        <v>Microphanerophyte</v>
      </c>
      <c r="E34" s="6">
        <v>7</v>
      </c>
      <c r="F34" s="6" t="str">
        <f t="shared" si="2"/>
        <v>adulte</v>
      </c>
      <c r="G34">
        <f t="shared" si="3"/>
        <v>64.757168605502912</v>
      </c>
    </row>
    <row r="35" spans="1:7" x14ac:dyDescent="0.3">
      <c r="A35" s="5" t="str">
        <f t="shared" si="0"/>
        <v>HONKO LAHY</v>
      </c>
      <c r="B35" s="19" t="s">
        <v>4</v>
      </c>
      <c r="C35" s="6">
        <v>11</v>
      </c>
      <c r="D35" s="6" t="str">
        <f t="shared" si="1"/>
        <v>Microphanerophyte</v>
      </c>
      <c r="E35" s="6">
        <v>6</v>
      </c>
      <c r="F35" s="6" t="str">
        <f t="shared" si="2"/>
        <v>adulte</v>
      </c>
      <c r="G35">
        <f t="shared" si="3"/>
        <v>20.554913218746297</v>
      </c>
    </row>
    <row r="36" spans="1:7" x14ac:dyDescent="0.3">
      <c r="A36" s="5" t="str">
        <f t="shared" si="0"/>
        <v>HONKO LAHY</v>
      </c>
      <c r="B36" s="19" t="s">
        <v>4</v>
      </c>
      <c r="C36" s="6">
        <v>10</v>
      </c>
      <c r="D36" s="6" t="str">
        <f t="shared" si="1"/>
        <v>Microphanerophyte</v>
      </c>
      <c r="E36" s="6">
        <v>5</v>
      </c>
      <c r="F36" s="6" t="str">
        <f t="shared" si="2"/>
        <v>adulte</v>
      </c>
      <c r="G36">
        <f t="shared" si="3"/>
        <v>14.117209462977572</v>
      </c>
    </row>
    <row r="37" spans="1:7" x14ac:dyDescent="0.3">
      <c r="A37" s="5" t="str">
        <f t="shared" si="0"/>
        <v>HONKO LAHY</v>
      </c>
      <c r="B37" s="19" t="s">
        <v>4</v>
      </c>
      <c r="C37" s="6">
        <v>15.5</v>
      </c>
      <c r="D37" s="6" t="str">
        <f t="shared" si="1"/>
        <v>Microphanerophyte</v>
      </c>
      <c r="E37" s="6">
        <v>6</v>
      </c>
      <c r="F37" s="6" t="str">
        <f t="shared" si="2"/>
        <v>adulte</v>
      </c>
      <c r="G37">
        <f t="shared" si="3"/>
        <v>41.020500006378917</v>
      </c>
    </row>
    <row r="38" spans="1:7" x14ac:dyDescent="0.3">
      <c r="A38" s="5" t="str">
        <f t="shared" ref="A38:A69" si="4"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38" s="19" t="s">
        <v>4</v>
      </c>
      <c r="C38" s="6">
        <v>16.5</v>
      </c>
      <c r="D38" s="6" t="str">
        <f t="shared" si="1"/>
        <v>Microphanerophyte</v>
      </c>
      <c r="E38" s="6">
        <v>6.5</v>
      </c>
      <c r="F38" s="6" t="str">
        <f t="shared" si="2"/>
        <v>adulte</v>
      </c>
      <c r="G38">
        <f t="shared" si="3"/>
        <v>50.434478161094944</v>
      </c>
    </row>
    <row r="39" spans="1:7" x14ac:dyDescent="0.3">
      <c r="A39" s="5" t="str">
        <f t="shared" si="4"/>
        <v>HONKO LAHY</v>
      </c>
      <c r="B39" s="19" t="s">
        <v>4</v>
      </c>
      <c r="C39" s="6">
        <v>16.5</v>
      </c>
      <c r="D39" s="6" t="str">
        <f t="shared" si="1"/>
        <v>Microphanerophyte</v>
      </c>
      <c r="E39" s="6">
        <v>6.5</v>
      </c>
      <c r="F39" s="6" t="str">
        <f t="shared" si="2"/>
        <v>adulte</v>
      </c>
      <c r="G39">
        <f t="shared" si="3"/>
        <v>50.434478161094944</v>
      </c>
    </row>
    <row r="40" spans="1:7" x14ac:dyDescent="0.3">
      <c r="A40" s="5" t="str">
        <f t="shared" si="4"/>
        <v>HONKO LAHY</v>
      </c>
      <c r="B40" s="19" t="s">
        <v>4</v>
      </c>
      <c r="C40" s="6">
        <v>21</v>
      </c>
      <c r="D40" s="6" t="str">
        <f t="shared" si="1"/>
        <v>Microphanerophyte</v>
      </c>
      <c r="E40" s="6">
        <v>6.5</v>
      </c>
      <c r="F40" s="6" t="str">
        <f t="shared" si="2"/>
        <v>adulte</v>
      </c>
      <c r="G40">
        <f t="shared" si="3"/>
        <v>81.988022293844892</v>
      </c>
    </row>
    <row r="41" spans="1:7" x14ac:dyDescent="0.3">
      <c r="A41" s="5" t="str">
        <f t="shared" si="4"/>
        <v>HONKO LAHY</v>
      </c>
      <c r="B41" s="19" t="s">
        <v>4</v>
      </c>
      <c r="C41" s="6">
        <v>21</v>
      </c>
      <c r="D41" s="6" t="str">
        <f t="shared" si="1"/>
        <v>Microphanerophyte</v>
      </c>
      <c r="E41" s="6">
        <v>7</v>
      </c>
      <c r="F41" s="6" t="str">
        <f t="shared" si="2"/>
        <v>adulte</v>
      </c>
      <c r="G41">
        <f t="shared" si="3"/>
        <v>88.34329276408603</v>
      </c>
    </row>
    <row r="42" spans="1:7" x14ac:dyDescent="0.3">
      <c r="A42" s="5" t="str">
        <f t="shared" si="4"/>
        <v>HONKO LAHY</v>
      </c>
      <c r="B42" s="19" t="s">
        <v>4</v>
      </c>
      <c r="C42" s="6">
        <v>24</v>
      </c>
      <c r="D42" s="6" t="str">
        <f t="shared" si="1"/>
        <v>Microphanerophyte</v>
      </c>
      <c r="E42" s="6">
        <v>7</v>
      </c>
      <c r="F42" s="6" t="str">
        <f t="shared" si="2"/>
        <v>adulte</v>
      </c>
      <c r="G42">
        <f t="shared" si="3"/>
        <v>115.61572769662533</v>
      </c>
    </row>
    <row r="43" spans="1:7" x14ac:dyDescent="0.3">
      <c r="A43" s="5" t="str">
        <f t="shared" si="4"/>
        <v>HONKO LAHY</v>
      </c>
      <c r="B43" s="19" t="s">
        <v>4</v>
      </c>
      <c r="C43" s="6">
        <v>16</v>
      </c>
      <c r="D43" s="6" t="str">
        <f t="shared" si="1"/>
        <v>Microphanerophyte</v>
      </c>
      <c r="E43" s="6">
        <v>7</v>
      </c>
      <c r="F43" s="6" t="str">
        <f t="shared" si="2"/>
        <v>adulte</v>
      </c>
      <c r="G43">
        <f t="shared" si="3"/>
        <v>51.076923004880499</v>
      </c>
    </row>
    <row r="44" spans="1:7" x14ac:dyDescent="0.3">
      <c r="A44" s="5" t="str">
        <f t="shared" si="4"/>
        <v>HONKO LAHY</v>
      </c>
      <c r="B44" s="19" t="s">
        <v>4</v>
      </c>
      <c r="C44" s="6">
        <v>15.5</v>
      </c>
      <c r="D44" s="6" t="str">
        <f t="shared" si="1"/>
        <v>Microphanerophyte</v>
      </c>
      <c r="E44" s="6">
        <v>6.5</v>
      </c>
      <c r="F44" s="6" t="str">
        <f t="shared" si="2"/>
        <v>adulte</v>
      </c>
      <c r="G44">
        <f t="shared" si="3"/>
        <v>44.465240253370474</v>
      </c>
    </row>
    <row r="45" spans="1:7" x14ac:dyDescent="0.3">
      <c r="A45" s="5" t="str">
        <f t="shared" si="4"/>
        <v>HONKO LAHY</v>
      </c>
      <c r="B45" s="19" t="s">
        <v>4</v>
      </c>
      <c r="C45" s="6">
        <v>11</v>
      </c>
      <c r="D45" s="6" t="str">
        <f t="shared" si="1"/>
        <v>Microphanerophyte</v>
      </c>
      <c r="E45" s="6">
        <v>6</v>
      </c>
      <c r="F45" s="6" t="str">
        <f t="shared" si="2"/>
        <v>adulte</v>
      </c>
      <c r="G45">
        <f t="shared" si="3"/>
        <v>20.554913218746297</v>
      </c>
    </row>
    <row r="46" spans="1:7" x14ac:dyDescent="0.3">
      <c r="A46" s="5" t="str">
        <f t="shared" si="4"/>
        <v>HONKO LAHY</v>
      </c>
      <c r="B46" s="19" t="s">
        <v>4</v>
      </c>
      <c r="C46" s="6">
        <v>14.5</v>
      </c>
      <c r="D46" s="6" t="str">
        <f t="shared" si="1"/>
        <v>Microphanerophyte</v>
      </c>
      <c r="E46" s="6">
        <v>6.5</v>
      </c>
      <c r="F46" s="6" t="str">
        <f t="shared" si="2"/>
        <v>adulte</v>
      </c>
      <c r="G46">
        <f t="shared" si="3"/>
        <v>38.874427778674843</v>
      </c>
    </row>
    <row r="47" spans="1:7" x14ac:dyDescent="0.3">
      <c r="A47" s="5" t="str">
        <f t="shared" si="4"/>
        <v>HONKO LAHY</v>
      </c>
      <c r="B47" s="19" t="s">
        <v>4</v>
      </c>
      <c r="C47" s="6">
        <v>15</v>
      </c>
      <c r="D47" s="6" t="str">
        <f t="shared" si="1"/>
        <v>Microphanerophyte</v>
      </c>
      <c r="E47" s="6">
        <v>7</v>
      </c>
      <c r="F47" s="6" t="str">
        <f t="shared" si="2"/>
        <v>adulte</v>
      </c>
      <c r="G47">
        <f t="shared" si="3"/>
        <v>44.848910110756442</v>
      </c>
    </row>
    <row r="48" spans="1:7" x14ac:dyDescent="0.3">
      <c r="A48" s="5" t="str">
        <f t="shared" si="4"/>
        <v>HONKO LAHY</v>
      </c>
      <c r="B48" s="19" t="s">
        <v>4</v>
      </c>
      <c r="C48" s="6">
        <v>19</v>
      </c>
      <c r="D48" s="6" t="str">
        <f t="shared" si="1"/>
        <v>Microphanerophyte</v>
      </c>
      <c r="E48" s="6">
        <v>7</v>
      </c>
      <c r="F48" s="6" t="str">
        <f t="shared" si="2"/>
        <v>adulte</v>
      </c>
      <c r="G48">
        <f t="shared" si="3"/>
        <v>72.210114438665158</v>
      </c>
    </row>
    <row r="49" spans="1:9" x14ac:dyDescent="0.3">
      <c r="A49" s="5" t="str">
        <f t="shared" si="4"/>
        <v>HONKO LAHY</v>
      </c>
      <c r="B49" s="19" t="s">
        <v>4</v>
      </c>
      <c r="C49" s="6">
        <v>17</v>
      </c>
      <c r="D49" s="6" t="str">
        <f t="shared" si="1"/>
        <v>Microphanerophyte</v>
      </c>
      <c r="E49" s="6">
        <v>7</v>
      </c>
      <c r="F49" s="6" t="str">
        <f t="shared" si="2"/>
        <v>adulte</v>
      </c>
      <c r="G49">
        <f t="shared" si="3"/>
        <v>57.712886865469429</v>
      </c>
    </row>
    <row r="50" spans="1:9" x14ac:dyDescent="0.3">
      <c r="A50" s="5" t="str">
        <f t="shared" si="4"/>
        <v>HONKO LAHY</v>
      </c>
      <c r="B50" s="19" t="s">
        <v>4</v>
      </c>
      <c r="C50" s="6">
        <v>10.5</v>
      </c>
      <c r="D50" s="6" t="str">
        <f t="shared" si="1"/>
        <v>Microphanerophyte</v>
      </c>
      <c r="E50" s="6">
        <v>5</v>
      </c>
      <c r="F50" s="6" t="str">
        <f t="shared" si="2"/>
        <v>adulte</v>
      </c>
      <c r="G50">
        <f t="shared" si="3"/>
        <v>15.575481529303426</v>
      </c>
    </row>
    <row r="51" spans="1:9" x14ac:dyDescent="0.3">
      <c r="A51" s="5" t="str">
        <f t="shared" si="4"/>
        <v>AFIAFY</v>
      </c>
      <c r="B51" s="19" t="s">
        <v>15</v>
      </c>
      <c r="C51" s="6">
        <v>58</v>
      </c>
      <c r="D51" s="6" t="str">
        <f t="shared" si="1"/>
        <v>Microphanerophyte</v>
      </c>
      <c r="E51" s="6">
        <v>8</v>
      </c>
      <c r="F51" s="6" t="str">
        <f t="shared" si="2"/>
        <v>adulte</v>
      </c>
      <c r="H51">
        <f>0.1848*(C51^2.3524)</f>
        <v>2600.0995668921059</v>
      </c>
      <c r="I51" t="s">
        <v>73</v>
      </c>
    </row>
    <row r="52" spans="1:9" x14ac:dyDescent="0.3">
      <c r="A52" s="5" t="str">
        <f t="shared" si="4"/>
        <v>AFIAFY</v>
      </c>
      <c r="B52" s="19" t="s">
        <v>15</v>
      </c>
      <c r="C52" s="6">
        <v>15</v>
      </c>
      <c r="D52" s="6" t="str">
        <f t="shared" si="1"/>
        <v>Microphanerophyte</v>
      </c>
      <c r="E52" s="6">
        <v>6</v>
      </c>
      <c r="F52" s="6" t="str">
        <f t="shared" si="2"/>
        <v>adulte</v>
      </c>
      <c r="G52">
        <f>0.1848*(C52^2.3524)</f>
        <v>107.97893624114924</v>
      </c>
    </row>
    <row r="53" spans="1:9" x14ac:dyDescent="0.3">
      <c r="A53" s="5" t="str">
        <f t="shared" si="4"/>
        <v>HONKO LAHY</v>
      </c>
      <c r="B53" s="19" t="s">
        <v>4</v>
      </c>
      <c r="C53" s="6">
        <v>13</v>
      </c>
      <c r="D53" s="6" t="str">
        <f t="shared" si="1"/>
        <v>Microphanerophyte</v>
      </c>
      <c r="E53" s="6">
        <v>6</v>
      </c>
      <c r="F53" s="6" t="str">
        <f t="shared" si="2"/>
        <v>adulte</v>
      </c>
      <c r="G53">
        <f t="shared" si="3"/>
        <v>28.780092321723483</v>
      </c>
    </row>
    <row r="54" spans="1:9" x14ac:dyDescent="0.3">
      <c r="A54" s="5" t="str">
        <f t="shared" si="4"/>
        <v>HONKO LAHY</v>
      </c>
      <c r="B54" s="19" t="s">
        <v>4</v>
      </c>
      <c r="C54" s="6">
        <v>12</v>
      </c>
      <c r="D54" s="6" t="str">
        <f t="shared" si="1"/>
        <v>Microphanerophyte</v>
      </c>
      <c r="E54" s="6">
        <v>7</v>
      </c>
      <c r="F54" s="6" t="str">
        <f t="shared" si="2"/>
        <v>adulte</v>
      </c>
      <c r="G54">
        <f t="shared" si="3"/>
        <v>28.608537789568242</v>
      </c>
    </row>
    <row r="55" spans="1:9" x14ac:dyDescent="0.3">
      <c r="A55" s="5" t="str">
        <f t="shared" si="4"/>
        <v>HONKO LAHY</v>
      </c>
      <c r="B55" s="19" t="s">
        <v>4</v>
      </c>
      <c r="C55" s="6">
        <v>19.5</v>
      </c>
      <c r="D55" s="6" t="str">
        <f t="shared" si="1"/>
        <v>Microphanerophyte</v>
      </c>
      <c r="E55" s="6">
        <v>7</v>
      </c>
      <c r="F55" s="6" t="str">
        <f t="shared" si="2"/>
        <v>adulte</v>
      </c>
      <c r="G55">
        <f t="shared" si="3"/>
        <v>76.089939477428032</v>
      </c>
    </row>
    <row r="56" spans="1:9" x14ac:dyDescent="0.3">
      <c r="A56" s="5" t="str">
        <f t="shared" si="4"/>
        <v>HONKO LAHY</v>
      </c>
      <c r="B56" s="19" t="s">
        <v>4</v>
      </c>
      <c r="C56" s="6">
        <v>12</v>
      </c>
      <c r="D56" s="6" t="str">
        <f t="shared" si="1"/>
        <v>Microphanerophyte</v>
      </c>
      <c r="E56" s="6">
        <v>6</v>
      </c>
      <c r="F56" s="6" t="str">
        <f t="shared" si="2"/>
        <v>adulte</v>
      </c>
      <c r="G56">
        <f t="shared" si="3"/>
        <v>24.493609848548463</v>
      </c>
    </row>
    <row r="57" spans="1:9" x14ac:dyDescent="0.3">
      <c r="A57" s="5" t="str">
        <f t="shared" si="4"/>
        <v>HONKO LAHY</v>
      </c>
      <c r="B57" s="19" t="s">
        <v>4</v>
      </c>
      <c r="C57" s="6">
        <v>15</v>
      </c>
      <c r="D57" s="6" t="str">
        <f t="shared" si="1"/>
        <v>Microphanerophyte</v>
      </c>
      <c r="E57" s="6">
        <v>6.5</v>
      </c>
      <c r="F57" s="6" t="str">
        <f t="shared" si="2"/>
        <v>adulte</v>
      </c>
      <c r="G57">
        <f t="shared" si="3"/>
        <v>41.622553642353914</v>
      </c>
    </row>
    <row r="58" spans="1:9" x14ac:dyDescent="0.3">
      <c r="A58" s="5" t="str">
        <f t="shared" si="4"/>
        <v>HONKO LAHY</v>
      </c>
      <c r="B58" s="19" t="s">
        <v>4</v>
      </c>
      <c r="C58" s="6">
        <v>18.2</v>
      </c>
      <c r="D58" s="6" t="str">
        <f t="shared" si="1"/>
        <v>Microphanerophyte</v>
      </c>
      <c r="E58" s="6">
        <v>6.5</v>
      </c>
      <c r="F58" s="6" t="str">
        <f t="shared" si="2"/>
        <v>adulte</v>
      </c>
      <c r="G58">
        <f t="shared" si="3"/>
        <v>61.451652364271112</v>
      </c>
    </row>
    <row r="59" spans="1:9" x14ac:dyDescent="0.3">
      <c r="A59" s="5" t="str">
        <f t="shared" si="4"/>
        <v>HONKO LAHY</v>
      </c>
      <c r="B59" s="19" t="s">
        <v>4</v>
      </c>
      <c r="C59" s="6">
        <v>12.5</v>
      </c>
      <c r="D59" s="6" t="str">
        <f t="shared" si="1"/>
        <v>Microphanerophyte</v>
      </c>
      <c r="E59" s="6">
        <v>6</v>
      </c>
      <c r="F59" s="6" t="str">
        <f t="shared" si="2"/>
        <v>adulte</v>
      </c>
      <c r="G59">
        <f t="shared" si="3"/>
        <v>26.593351262897091</v>
      </c>
    </row>
    <row r="60" spans="1:9" x14ac:dyDescent="0.3">
      <c r="A60" s="5" t="str">
        <f t="shared" si="4"/>
        <v>HONKO LAHY</v>
      </c>
      <c r="B60" s="19" t="s">
        <v>4</v>
      </c>
      <c r="C60" s="6">
        <v>16.5</v>
      </c>
      <c r="D60" s="6" t="str">
        <f t="shared" si="1"/>
        <v>Microphanerophyte</v>
      </c>
      <c r="E60" s="6">
        <v>6</v>
      </c>
      <c r="F60" s="6" t="str">
        <f t="shared" si="2"/>
        <v>adulte</v>
      </c>
      <c r="G60">
        <f t="shared" si="3"/>
        <v>46.527298625629072</v>
      </c>
    </row>
    <row r="61" spans="1:9" x14ac:dyDescent="0.3">
      <c r="A61" s="5" t="str">
        <f t="shared" si="4"/>
        <v>HONKO LAHY</v>
      </c>
      <c r="B61" s="19" t="s">
        <v>4</v>
      </c>
      <c r="C61" s="6">
        <v>18.5</v>
      </c>
      <c r="D61" s="6" t="str">
        <f t="shared" si="1"/>
        <v>Microphanerophyte</v>
      </c>
      <c r="E61" s="6">
        <v>6.5</v>
      </c>
      <c r="F61" s="6" t="str">
        <f t="shared" si="2"/>
        <v>adulte</v>
      </c>
      <c r="G61">
        <f t="shared" si="3"/>
        <v>63.509613964342385</v>
      </c>
    </row>
    <row r="62" spans="1:9" x14ac:dyDescent="0.3">
      <c r="A62" s="5" t="str">
        <f t="shared" si="4"/>
        <v>HONKO LAHY</v>
      </c>
      <c r="B62" s="19" t="s">
        <v>4</v>
      </c>
      <c r="C62" s="6">
        <v>15</v>
      </c>
      <c r="D62" s="6" t="str">
        <f t="shared" si="1"/>
        <v>Microphanerophyte</v>
      </c>
      <c r="E62" s="6">
        <v>6</v>
      </c>
      <c r="F62" s="6" t="str">
        <f t="shared" si="2"/>
        <v>adulte</v>
      </c>
      <c r="G62">
        <f t="shared" si="3"/>
        <v>38.398037483273569</v>
      </c>
    </row>
    <row r="63" spans="1:9" x14ac:dyDescent="0.3">
      <c r="A63" s="5" t="str">
        <f t="shared" si="4"/>
        <v>HONKO LAHY</v>
      </c>
      <c r="B63" s="19" t="s">
        <v>4</v>
      </c>
      <c r="C63" s="6">
        <v>16.5</v>
      </c>
      <c r="D63" s="6" t="str">
        <f t="shared" si="1"/>
        <v>Microphanerophyte</v>
      </c>
      <c r="E63" s="6">
        <v>5.5</v>
      </c>
      <c r="F63" s="6" t="str">
        <f t="shared" si="2"/>
        <v>adulte</v>
      </c>
      <c r="G63">
        <f t="shared" si="3"/>
        <v>42.622533816884904</v>
      </c>
    </row>
    <row r="64" spans="1:9" x14ac:dyDescent="0.3">
      <c r="A64" s="5" t="str">
        <f t="shared" si="4"/>
        <v>HONKO LAHY</v>
      </c>
      <c r="B64" s="19" t="s">
        <v>4</v>
      </c>
      <c r="C64" s="6">
        <v>19</v>
      </c>
      <c r="D64" s="6" t="str">
        <f t="shared" si="1"/>
        <v>Microphanerophyte</v>
      </c>
      <c r="E64" s="6">
        <v>6</v>
      </c>
      <c r="F64" s="6" t="str">
        <f t="shared" si="2"/>
        <v>adulte</v>
      </c>
      <c r="G64">
        <f t="shared" si="3"/>
        <v>61.823724903012433</v>
      </c>
    </row>
    <row r="65" spans="1:8" x14ac:dyDescent="0.3">
      <c r="A65" s="5" t="str">
        <f t="shared" si="4"/>
        <v>HONKO LAHY</v>
      </c>
      <c r="B65" s="19" t="s">
        <v>4</v>
      </c>
      <c r="C65" s="6">
        <v>18.5</v>
      </c>
      <c r="D65" s="6" t="str">
        <f t="shared" si="1"/>
        <v>Microphanerophyte</v>
      </c>
      <c r="E65" s="6">
        <v>5.5</v>
      </c>
      <c r="F65" s="6" t="str">
        <f t="shared" si="2"/>
        <v>adulte</v>
      </c>
      <c r="G65">
        <f t="shared" si="3"/>
        <v>53.672423460913649</v>
      </c>
    </row>
    <row r="66" spans="1:8" x14ac:dyDescent="0.3">
      <c r="A66" s="5" t="str">
        <f t="shared" si="4"/>
        <v>HONKO LAHY</v>
      </c>
      <c r="B66" s="19" t="s">
        <v>4</v>
      </c>
      <c r="C66" s="6">
        <v>15</v>
      </c>
      <c r="D66" s="6" t="str">
        <f t="shared" si="1"/>
        <v>Microphanerophyte</v>
      </c>
      <c r="E66" s="6">
        <v>6.5</v>
      </c>
      <c r="F66" s="6" t="str">
        <f t="shared" si="2"/>
        <v>adulte</v>
      </c>
      <c r="G66">
        <f t="shared" si="3"/>
        <v>41.622553642353914</v>
      </c>
    </row>
    <row r="67" spans="1:8" x14ac:dyDescent="0.3">
      <c r="A67" s="5" t="str">
        <f t="shared" si="4"/>
        <v>HONKO LAHY</v>
      </c>
      <c r="B67" s="19" t="s">
        <v>4</v>
      </c>
      <c r="C67" s="6">
        <v>11</v>
      </c>
      <c r="D67" s="6" t="str">
        <f t="shared" si="1"/>
        <v>Microphanerophyte</v>
      </c>
      <c r="E67" s="6">
        <v>6</v>
      </c>
      <c r="F67" s="6" t="str">
        <f t="shared" si="2"/>
        <v>adulte</v>
      </c>
      <c r="G67">
        <f t="shared" si="3"/>
        <v>20.554913218746297</v>
      </c>
    </row>
    <row r="68" spans="1:8" x14ac:dyDescent="0.3">
      <c r="A68" s="5" t="str">
        <f t="shared" si="4"/>
        <v>HONKO LAHY</v>
      </c>
      <c r="B68" s="19" t="s">
        <v>4</v>
      </c>
      <c r="C68" s="6">
        <v>12.5</v>
      </c>
      <c r="D68" s="6" t="str">
        <f t="shared" si="1"/>
        <v>Microphanerophyte</v>
      </c>
      <c r="E68" s="6">
        <v>6</v>
      </c>
      <c r="F68" s="6" t="str">
        <f t="shared" si="2"/>
        <v>adulte</v>
      </c>
      <c r="G68">
        <f t="shared" si="3"/>
        <v>26.593351262897091</v>
      </c>
    </row>
    <row r="69" spans="1:8" x14ac:dyDescent="0.3">
      <c r="A69" s="5" t="str">
        <f t="shared" si="4"/>
        <v>HONKO LAHY</v>
      </c>
      <c r="B69" s="19" t="s">
        <v>4</v>
      </c>
      <c r="C69" s="6">
        <v>16</v>
      </c>
      <c r="D69" s="6" t="str">
        <f t="shared" si="1"/>
        <v>Microphanerophyte</v>
      </c>
      <c r="E69" s="6">
        <v>6.5</v>
      </c>
      <c r="F69" s="6" t="str">
        <f t="shared" si="2"/>
        <v>adulte</v>
      </c>
      <c r="G69">
        <f t="shared" si="3"/>
        <v>47.402533582351978</v>
      </c>
    </row>
    <row r="70" spans="1:8" x14ac:dyDescent="0.3">
      <c r="A70" s="5" t="str">
        <f t="shared" ref="A70:A73" si="5"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70" s="19" t="s">
        <v>4</v>
      </c>
      <c r="C70" s="6">
        <v>15.5</v>
      </c>
      <c r="D70" s="6" t="str">
        <f t="shared" si="1"/>
        <v>Microphanerophyte</v>
      </c>
      <c r="E70" s="6">
        <v>6.5</v>
      </c>
      <c r="F70" s="6" t="str">
        <f t="shared" si="2"/>
        <v>adulte</v>
      </c>
      <c r="G70">
        <f t="shared" si="3"/>
        <v>44.465240253370474</v>
      </c>
    </row>
    <row r="71" spans="1:8" x14ac:dyDescent="0.3">
      <c r="A71" s="5" t="str">
        <f t="shared" si="5"/>
        <v>HONKO LAHY</v>
      </c>
      <c r="B71" s="19" t="s">
        <v>4</v>
      </c>
      <c r="C71" s="6">
        <v>14.5</v>
      </c>
      <c r="D71" s="6" t="str">
        <f t="shared" ref="D71:D73" si="6">IF(E:E&gt;8,"Mesophanerophyte",IF(E:E&gt;2,"Microphanerophyte",IF(E:E&gt;0.5,"Nanophanerophyte"," ")))</f>
        <v>Microphanerophyte</v>
      </c>
      <c r="E71" s="6">
        <v>6</v>
      </c>
      <c r="F71" s="6" t="str">
        <f t="shared" ref="F71:F73" si="7">IF(C71:C138&gt;=6,"adulte",IF(C71:C138&gt;=2.5,"jeune plant",IF(C71:C138&lt;2.5,"Rég"," ")))</f>
        <v>adulte</v>
      </c>
      <c r="G71">
        <f t="shared" ref="G71:G73" si="8">0.0311*(((C71^2)*E71)^1.00741)*0.867</f>
        <v>35.862810047950447</v>
      </c>
    </row>
    <row r="72" spans="1:8" x14ac:dyDescent="0.3">
      <c r="A72" s="5" t="str">
        <f t="shared" si="5"/>
        <v>HONKO LAHY</v>
      </c>
      <c r="B72" s="19" t="s">
        <v>4</v>
      </c>
      <c r="C72" s="6">
        <v>17</v>
      </c>
      <c r="D72" s="6" t="str">
        <f t="shared" si="6"/>
        <v>Microphanerophyte</v>
      </c>
      <c r="E72" s="6">
        <v>6</v>
      </c>
      <c r="F72" s="6" t="str">
        <f t="shared" si="7"/>
        <v>adulte</v>
      </c>
      <c r="G72">
        <f t="shared" si="8"/>
        <v>49.411715639366797</v>
      </c>
    </row>
    <row r="73" spans="1:8" x14ac:dyDescent="0.3">
      <c r="A73" s="5" t="str">
        <f t="shared" si="5"/>
        <v>HONKO LAHY</v>
      </c>
      <c r="B73" s="19" t="s">
        <v>4</v>
      </c>
      <c r="C73" s="6">
        <v>13.5</v>
      </c>
      <c r="D73" s="6" t="str">
        <f t="shared" si="6"/>
        <v>Microphanerophyte</v>
      </c>
      <c r="E73" s="6">
        <v>6</v>
      </c>
      <c r="F73" s="8" t="str">
        <f t="shared" si="7"/>
        <v>adulte</v>
      </c>
      <c r="G73">
        <f t="shared" si="8"/>
        <v>31.05388362114731</v>
      </c>
    </row>
    <row r="74" spans="1:8" x14ac:dyDescent="0.3">
      <c r="A74" s="9"/>
      <c r="B74" s="9"/>
      <c r="C74" s="10"/>
      <c r="D74" s="9"/>
      <c r="E74" s="10"/>
      <c r="F74" s="6" t="s">
        <v>37</v>
      </c>
      <c r="G74" s="5"/>
      <c r="H74" s="5"/>
    </row>
    <row r="75" spans="1:8" x14ac:dyDescent="0.3">
      <c r="A75" s="6" t="s">
        <v>23</v>
      </c>
      <c r="B75" s="6" t="s">
        <v>24</v>
      </c>
      <c r="C75" s="6" t="s">
        <v>22</v>
      </c>
      <c r="D75" s="5"/>
      <c r="E75" s="1"/>
      <c r="F75" s="3" t="s">
        <v>70</v>
      </c>
      <c r="G75" s="31">
        <f>SUM(G6:G73)</f>
        <v>3587.1812497071637</v>
      </c>
      <c r="H75" s="31" t="s">
        <v>71</v>
      </c>
    </row>
    <row r="76" spans="1:8" x14ac:dyDescent="0.3">
      <c r="A76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76" s="19" t="s">
        <v>4</v>
      </c>
      <c r="C76" s="6">
        <v>1</v>
      </c>
      <c r="D76" s="5" t="s">
        <v>17</v>
      </c>
      <c r="F76" s="31" t="s">
        <v>70</v>
      </c>
      <c r="G76" s="31">
        <f>G75*0.55*0.001</f>
        <v>1.9729496873389403</v>
      </c>
      <c r="H76" s="31" t="s">
        <v>72</v>
      </c>
    </row>
  </sheetData>
  <pageMargins left="0.7" right="0.7" top="0.75" bottom="0.75" header="0.3" footer="0.3"/>
  <ignoredErrors>
    <ignoredError sqref="F7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80"/>
  <sheetViews>
    <sheetView workbookViewId="0">
      <selection activeCell="F75" sqref="F75:H77"/>
    </sheetView>
  </sheetViews>
  <sheetFormatPr defaultColWidth="11.5546875" defaultRowHeight="14.4" x14ac:dyDescent="0.3"/>
  <cols>
    <col min="1" max="1" width="29.44140625" customWidth="1"/>
    <col min="2" max="2" width="29.33203125" customWidth="1"/>
    <col min="4" max="4" width="20.5546875" customWidth="1"/>
    <col min="5" max="5" width="13.44140625" customWidth="1"/>
    <col min="6" max="6" width="20.5546875" customWidth="1"/>
    <col min="8" max="8" width="23" customWidth="1"/>
  </cols>
  <sheetData>
    <row r="1" spans="1:7" x14ac:dyDescent="0.3">
      <c r="A1" s="2" t="s">
        <v>6</v>
      </c>
      <c r="B1" s="1" t="s">
        <v>38</v>
      </c>
      <c r="C1" s="1"/>
      <c r="D1" s="1"/>
      <c r="E1" s="1"/>
      <c r="F1" s="1"/>
    </row>
    <row r="2" spans="1:7" x14ac:dyDescent="0.3">
      <c r="A2" s="2" t="s">
        <v>7</v>
      </c>
      <c r="B2" s="1" t="s">
        <v>28</v>
      </c>
      <c r="C2" s="1"/>
      <c r="D2" s="1"/>
      <c r="E2" s="1"/>
      <c r="F2" s="1"/>
    </row>
    <row r="3" spans="1:7" x14ac:dyDescent="0.3">
      <c r="A3" s="2" t="s">
        <v>8</v>
      </c>
      <c r="B3" s="1" t="s">
        <v>29</v>
      </c>
      <c r="C3" s="1"/>
      <c r="D3" s="1"/>
      <c r="E3" s="1"/>
      <c r="F3" s="1"/>
    </row>
    <row r="4" spans="1:7" x14ac:dyDescent="0.3">
      <c r="C4" s="1"/>
      <c r="D4" s="1"/>
      <c r="E4" s="1"/>
      <c r="F4" s="1"/>
    </row>
    <row r="5" spans="1:7" ht="28.8" x14ac:dyDescent="0.3">
      <c r="A5" s="3" t="s">
        <v>0</v>
      </c>
      <c r="B5" s="3" t="s">
        <v>1</v>
      </c>
      <c r="C5" s="3" t="s">
        <v>3</v>
      </c>
      <c r="D5" s="3" t="s">
        <v>2</v>
      </c>
      <c r="E5" s="4" t="s">
        <v>5</v>
      </c>
      <c r="F5" s="4" t="s">
        <v>64</v>
      </c>
      <c r="G5" s="30" t="s">
        <v>69</v>
      </c>
    </row>
    <row r="6" spans="1:7" x14ac:dyDescent="0.3">
      <c r="A6" s="5" t="str">
        <f t="shared" ref="A6:A37" si="0"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VAVY</v>
      </c>
      <c r="B6" s="19" t="s">
        <v>19</v>
      </c>
      <c r="C6" s="6">
        <v>7</v>
      </c>
      <c r="D6" s="6" t="str">
        <f>IF(E:E&gt;8,"Mesophanerophyte",IF(E:E&gt;2,"Microphanerophyte",IF(E:E&gt;0.5,"Nanophanerophyte"," ")))</f>
        <v>Nanophanerophyte</v>
      </c>
      <c r="E6" s="6">
        <v>1.5</v>
      </c>
      <c r="F6" s="6" t="str">
        <f>IF(C6:C74&gt;=6,"adulte",IF(C6:C74&gt;=2.5,"jeune plant",IF(C6:C74&lt;2.5,"Rég"," ")))</f>
        <v>adulte</v>
      </c>
      <c r="G6">
        <f>(10^(-0.7247))*(C6^2.3379)</f>
        <v>17.826033065034313</v>
      </c>
    </row>
    <row r="7" spans="1:7" x14ac:dyDescent="0.3">
      <c r="A7" s="5" t="str">
        <f t="shared" si="0"/>
        <v>HONKO VAVY</v>
      </c>
      <c r="B7" s="19" t="s">
        <v>19</v>
      </c>
      <c r="C7" s="6">
        <v>18</v>
      </c>
      <c r="D7" s="6" t="str">
        <f t="shared" ref="D7:D70" si="1">IF(E:E&gt;8,"Mesophanerophyte",IF(E:E&gt;2,"Microphanerophyte",IF(E:E&gt;0.5,"Nanophanerophyte"," ")))</f>
        <v>Nanophanerophyte</v>
      </c>
      <c r="E7" s="6">
        <v>1.7</v>
      </c>
      <c r="F7" s="6" t="str">
        <f t="shared" ref="F7:F70" si="2">IF(C7:C75&gt;=6,"adulte",IF(C7:C75&gt;=2.5,"jeune plant",IF(C7:C75&lt;2.5,"Rég"," ")))</f>
        <v>adulte</v>
      </c>
      <c r="G7">
        <f>(10^(-0.7247))*(C7^2.3379)</f>
        <v>162.18160338042546</v>
      </c>
    </row>
    <row r="8" spans="1:7" x14ac:dyDescent="0.3">
      <c r="A8" s="5" t="str">
        <f t="shared" si="0"/>
        <v>HONKO VAVY</v>
      </c>
      <c r="B8" s="19" t="s">
        <v>19</v>
      </c>
      <c r="C8" s="6">
        <v>18</v>
      </c>
      <c r="D8" s="6" t="str">
        <f t="shared" si="1"/>
        <v>Nanophanerophyte</v>
      </c>
      <c r="E8" s="6">
        <v>1.7</v>
      </c>
      <c r="F8" s="6" t="str">
        <f t="shared" si="2"/>
        <v>adulte</v>
      </c>
      <c r="G8">
        <f>(10^(-0.7247))*(C8^2.3379)</f>
        <v>162.18160338042546</v>
      </c>
    </row>
    <row r="9" spans="1:7" x14ac:dyDescent="0.3">
      <c r="A9" s="5" t="str">
        <f t="shared" si="0"/>
        <v>HONKO LAHY</v>
      </c>
      <c r="B9" s="19" t="s">
        <v>4</v>
      </c>
      <c r="C9" s="6">
        <v>20</v>
      </c>
      <c r="D9" s="6" t="str">
        <f t="shared" si="1"/>
        <v>Microphanerophyte</v>
      </c>
      <c r="E9" s="6">
        <v>3</v>
      </c>
      <c r="F9" s="6" t="str">
        <f t="shared" si="2"/>
        <v>adulte</v>
      </c>
      <c r="G9">
        <f t="shared" ref="G9:G69" si="3">0.0311*(((C9^2)*E9)^1.00741)*0.867</f>
        <v>34.101812764665944</v>
      </c>
    </row>
    <row r="10" spans="1:7" x14ac:dyDescent="0.3">
      <c r="A10" s="5" t="str">
        <f t="shared" si="0"/>
        <v>HONKO VAVY</v>
      </c>
      <c r="B10" s="19" t="s">
        <v>19</v>
      </c>
      <c r="C10" s="6">
        <v>9</v>
      </c>
      <c r="D10" s="6" t="str">
        <f t="shared" si="1"/>
        <v>Nanophanerophyte</v>
      </c>
      <c r="E10" s="6">
        <v>1.6</v>
      </c>
      <c r="F10" s="6" t="str">
        <f t="shared" si="2"/>
        <v>adulte</v>
      </c>
      <c r="G10">
        <f>(10^(-0.7247))*(C10^2.3379)</f>
        <v>32.079202483894406</v>
      </c>
    </row>
    <row r="11" spans="1:7" x14ac:dyDescent="0.3">
      <c r="A11" s="5" t="str">
        <f t="shared" si="0"/>
        <v>HONKO VAVY</v>
      </c>
      <c r="B11" s="19" t="s">
        <v>19</v>
      </c>
      <c r="C11" s="6">
        <v>14</v>
      </c>
      <c r="D11" s="6" t="str">
        <f t="shared" si="1"/>
        <v>Nanophanerophyte</v>
      </c>
      <c r="E11" s="6">
        <v>2</v>
      </c>
      <c r="F11" s="6" t="str">
        <f t="shared" si="2"/>
        <v>adulte</v>
      </c>
      <c r="G11">
        <f>(10^(-0.7247))*(C11^2.3379)</f>
        <v>90.122397084254814</v>
      </c>
    </row>
    <row r="12" spans="1:7" x14ac:dyDescent="0.3">
      <c r="A12" s="5" t="str">
        <f t="shared" si="0"/>
        <v>HONKO VAVY</v>
      </c>
      <c r="B12" s="19" t="s">
        <v>19</v>
      </c>
      <c r="C12" s="6">
        <v>8</v>
      </c>
      <c r="D12" s="6" t="str">
        <f t="shared" si="1"/>
        <v>Nanophanerophyte</v>
      </c>
      <c r="E12" s="6">
        <v>1.65</v>
      </c>
      <c r="F12" s="6" t="str">
        <f t="shared" si="2"/>
        <v>adulte</v>
      </c>
      <c r="G12">
        <f>(10^(-0.7247))*(C12^2.3379)</f>
        <v>24.357576801343754</v>
      </c>
    </row>
    <row r="13" spans="1:7" x14ac:dyDescent="0.3">
      <c r="A13" s="5" t="str">
        <f t="shared" si="0"/>
        <v>HONKO VAVY</v>
      </c>
      <c r="B13" s="19" t="s">
        <v>19</v>
      </c>
      <c r="C13" s="6">
        <v>10</v>
      </c>
      <c r="D13" s="6" t="str">
        <f t="shared" si="1"/>
        <v>Nanophanerophyte</v>
      </c>
      <c r="E13" s="6">
        <v>1.5</v>
      </c>
      <c r="F13" s="6" t="str">
        <f t="shared" si="2"/>
        <v>adulte</v>
      </c>
      <c r="G13">
        <f>(10^(-0.7247))*(C13^2.3379)</f>
        <v>41.039305246101627</v>
      </c>
    </row>
    <row r="14" spans="1:7" x14ac:dyDescent="0.3">
      <c r="A14" s="5" t="str">
        <f t="shared" si="0"/>
        <v>HONKO LAHY</v>
      </c>
      <c r="B14" s="19" t="s">
        <v>4</v>
      </c>
      <c r="C14" s="6">
        <v>24.5</v>
      </c>
      <c r="D14" s="6" t="str">
        <f t="shared" si="1"/>
        <v>Microphanerophyte</v>
      </c>
      <c r="E14" s="6">
        <v>3</v>
      </c>
      <c r="F14" s="6" t="str">
        <f t="shared" si="2"/>
        <v>adulte</v>
      </c>
      <c r="G14">
        <f t="shared" si="3"/>
        <v>51.328174627803229</v>
      </c>
    </row>
    <row r="15" spans="1:7" x14ac:dyDescent="0.3">
      <c r="A15" s="5" t="str">
        <f t="shared" si="0"/>
        <v>HONKO LAHY</v>
      </c>
      <c r="B15" s="19" t="s">
        <v>4</v>
      </c>
      <c r="C15" s="6">
        <v>7.5</v>
      </c>
      <c r="D15" s="6" t="str">
        <f t="shared" si="1"/>
        <v>Nanophanerophyte</v>
      </c>
      <c r="E15" s="6">
        <v>2</v>
      </c>
      <c r="F15" s="6" t="str">
        <f t="shared" si="2"/>
        <v>adulte</v>
      </c>
      <c r="G15">
        <f t="shared" si="3"/>
        <v>3.1414564910209304</v>
      </c>
    </row>
    <row r="16" spans="1:7" x14ac:dyDescent="0.3">
      <c r="A16" s="5" t="str">
        <f t="shared" si="0"/>
        <v>HONKO VAVY</v>
      </c>
      <c r="B16" s="19" t="s">
        <v>19</v>
      </c>
      <c r="C16" s="6">
        <v>12</v>
      </c>
      <c r="D16" s="6" t="str">
        <f t="shared" si="1"/>
        <v>Nanophanerophyte</v>
      </c>
      <c r="E16" s="6">
        <v>1.7</v>
      </c>
      <c r="F16" s="6" t="str">
        <f t="shared" si="2"/>
        <v>adulte</v>
      </c>
      <c r="G16">
        <f>(10^(-0.7247))*(C16^2.3379)</f>
        <v>62.851816681013986</v>
      </c>
    </row>
    <row r="17" spans="1:7" x14ac:dyDescent="0.3">
      <c r="A17" s="5" t="str">
        <f t="shared" si="0"/>
        <v>HONKO LAHY</v>
      </c>
      <c r="B17" s="19" t="s">
        <v>4</v>
      </c>
      <c r="C17" s="6">
        <v>6</v>
      </c>
      <c r="D17" s="6" t="str">
        <f t="shared" si="1"/>
        <v>Nanophanerophyte</v>
      </c>
      <c r="E17" s="6">
        <v>1.7</v>
      </c>
      <c r="F17" s="6" t="str">
        <f t="shared" si="2"/>
        <v>adulte</v>
      </c>
      <c r="G17">
        <f t="shared" si="3"/>
        <v>1.7012601789673614</v>
      </c>
    </row>
    <row r="18" spans="1:7" x14ac:dyDescent="0.3">
      <c r="A18" s="5" t="str">
        <f t="shared" si="0"/>
        <v>HONKO VAVY</v>
      </c>
      <c r="B18" s="19" t="s">
        <v>19</v>
      </c>
      <c r="C18" s="6">
        <v>10</v>
      </c>
      <c r="D18" s="6" t="str">
        <f t="shared" si="1"/>
        <v>Nanophanerophyte</v>
      </c>
      <c r="E18" s="6">
        <v>1.6</v>
      </c>
      <c r="F18" s="6" t="str">
        <f t="shared" si="2"/>
        <v>adulte</v>
      </c>
      <c r="G18">
        <f>(10^(-0.7247))*(C18^2.3379)</f>
        <v>41.039305246101627</v>
      </c>
    </row>
    <row r="19" spans="1:7" x14ac:dyDescent="0.3">
      <c r="A19" s="5" t="str">
        <f t="shared" si="0"/>
        <v>HONKO VAVY</v>
      </c>
      <c r="B19" s="19" t="s">
        <v>19</v>
      </c>
      <c r="C19" s="6">
        <v>13.5</v>
      </c>
      <c r="D19" s="6" t="str">
        <f t="shared" si="1"/>
        <v>Nanophanerophyte</v>
      </c>
      <c r="E19" s="6">
        <v>1.6</v>
      </c>
      <c r="F19" s="6" t="str">
        <f t="shared" si="2"/>
        <v>adulte</v>
      </c>
      <c r="G19">
        <f>(10^(-0.7247))*(C19^2.3379)</f>
        <v>82.776549171329179</v>
      </c>
    </row>
    <row r="20" spans="1:7" x14ac:dyDescent="0.3">
      <c r="A20" s="5" t="str">
        <f t="shared" si="0"/>
        <v>HONKO LAHY</v>
      </c>
      <c r="B20" s="19" t="s">
        <v>4</v>
      </c>
      <c r="C20" s="6">
        <v>7.5</v>
      </c>
      <c r="D20" s="6" t="str">
        <f t="shared" si="1"/>
        <v>Nanophanerophyte</v>
      </c>
      <c r="E20" s="6">
        <v>1.6</v>
      </c>
      <c r="F20" s="6" t="str">
        <f t="shared" si="2"/>
        <v>adulte</v>
      </c>
      <c r="G20">
        <f t="shared" si="3"/>
        <v>2.5090131236212194</v>
      </c>
    </row>
    <row r="21" spans="1:7" x14ac:dyDescent="0.3">
      <c r="A21" s="5" t="str">
        <f t="shared" si="0"/>
        <v>HONKO LAHY</v>
      </c>
      <c r="B21" s="19" t="s">
        <v>4</v>
      </c>
      <c r="C21" s="6">
        <v>8</v>
      </c>
      <c r="D21" s="6" t="str">
        <f t="shared" si="1"/>
        <v>Nanophanerophyte</v>
      </c>
      <c r="E21" s="6">
        <v>1.55</v>
      </c>
      <c r="F21" s="6" t="str">
        <f t="shared" si="2"/>
        <v>adulte</v>
      </c>
      <c r="G21">
        <f t="shared" si="3"/>
        <v>2.7674852198667632</v>
      </c>
    </row>
    <row r="22" spans="1:7" x14ac:dyDescent="0.3">
      <c r="A22" s="5" t="str">
        <f t="shared" si="0"/>
        <v>HONKO LAHY</v>
      </c>
      <c r="B22" s="19" t="s">
        <v>4</v>
      </c>
      <c r="C22" s="6">
        <v>46</v>
      </c>
      <c r="D22" s="6" t="str">
        <f t="shared" si="1"/>
        <v>Microphanerophyte</v>
      </c>
      <c r="E22" s="6">
        <v>4.5</v>
      </c>
      <c r="F22" s="6" t="str">
        <f t="shared" si="2"/>
        <v>adulte</v>
      </c>
      <c r="G22">
        <f t="shared" si="3"/>
        <v>274.78311307340056</v>
      </c>
    </row>
    <row r="23" spans="1:7" x14ac:dyDescent="0.3">
      <c r="A23" s="5" t="str">
        <f t="shared" si="0"/>
        <v>HONKO VAVY</v>
      </c>
      <c r="B23" s="19" t="s">
        <v>19</v>
      </c>
      <c r="C23" s="6">
        <v>10</v>
      </c>
      <c r="D23" s="6" t="str">
        <f t="shared" si="1"/>
        <v>Nanophanerophyte</v>
      </c>
      <c r="E23" s="6">
        <v>1.6</v>
      </c>
      <c r="F23" s="6" t="str">
        <f t="shared" si="2"/>
        <v>adulte</v>
      </c>
      <c r="G23">
        <f>(10^(-0.7247))*(C23^2.3379)</f>
        <v>41.039305246101627</v>
      </c>
    </row>
    <row r="24" spans="1:7" x14ac:dyDescent="0.3">
      <c r="A24" s="5" t="str">
        <f t="shared" si="0"/>
        <v>HONKO LAHY</v>
      </c>
      <c r="B24" s="19" t="s">
        <v>4</v>
      </c>
      <c r="C24" s="6">
        <v>23</v>
      </c>
      <c r="D24" s="6" t="str">
        <f t="shared" si="1"/>
        <v>Microphanerophyte</v>
      </c>
      <c r="E24" s="6">
        <v>2.5</v>
      </c>
      <c r="F24" s="6" t="str">
        <f t="shared" si="2"/>
        <v>adulte</v>
      </c>
      <c r="G24">
        <f t="shared" si="3"/>
        <v>37.610119143212358</v>
      </c>
    </row>
    <row r="25" spans="1:7" x14ac:dyDescent="0.3">
      <c r="A25" s="5" t="str">
        <f t="shared" si="0"/>
        <v>HONKO LAHY</v>
      </c>
      <c r="B25" s="19" t="s">
        <v>4</v>
      </c>
      <c r="C25" s="6">
        <v>11</v>
      </c>
      <c r="D25" s="6" t="str">
        <f t="shared" si="1"/>
        <v>Nanophanerophyte</v>
      </c>
      <c r="E25" s="6">
        <v>2</v>
      </c>
      <c r="F25" s="6" t="str">
        <f t="shared" si="2"/>
        <v>adulte</v>
      </c>
      <c r="G25">
        <f t="shared" si="3"/>
        <v>6.7960869139152562</v>
      </c>
    </row>
    <row r="26" spans="1:7" x14ac:dyDescent="0.3">
      <c r="A26" s="5" t="str">
        <f t="shared" si="0"/>
        <v>HONKO VAVY</v>
      </c>
      <c r="B26" s="19" t="s">
        <v>19</v>
      </c>
      <c r="C26" s="6">
        <v>12.5</v>
      </c>
      <c r="D26" s="6" t="str">
        <f t="shared" si="1"/>
        <v>Nanophanerophyte</v>
      </c>
      <c r="E26" s="6">
        <v>1.8</v>
      </c>
      <c r="F26" s="6" t="str">
        <f t="shared" si="2"/>
        <v>adulte</v>
      </c>
      <c r="G26">
        <f>(10^(-0.7247))*(C26^2.3379)</f>
        <v>69.145818109040633</v>
      </c>
    </row>
    <row r="27" spans="1:7" x14ac:dyDescent="0.3">
      <c r="A27" s="5" t="str">
        <f t="shared" si="0"/>
        <v>HONKO LAHY</v>
      </c>
      <c r="B27" s="19" t="s">
        <v>4</v>
      </c>
      <c r="C27" s="6">
        <v>9</v>
      </c>
      <c r="D27" s="6" t="str">
        <f t="shared" si="1"/>
        <v>Nanophanerophyte</v>
      </c>
      <c r="E27" s="6">
        <v>1.8</v>
      </c>
      <c r="F27" s="6" t="str">
        <f t="shared" si="2"/>
        <v>adulte</v>
      </c>
      <c r="G27">
        <f t="shared" si="3"/>
        <v>4.0791573082962351</v>
      </c>
    </row>
    <row r="28" spans="1:7" x14ac:dyDescent="0.3">
      <c r="A28" s="5" t="str">
        <f t="shared" si="0"/>
        <v>HONKO LAHY</v>
      </c>
      <c r="B28" s="19" t="s">
        <v>4</v>
      </c>
      <c r="C28" s="6">
        <v>9</v>
      </c>
      <c r="D28" s="6" t="str">
        <f t="shared" si="1"/>
        <v>Nanophanerophyte</v>
      </c>
      <c r="E28" s="6">
        <v>1.8</v>
      </c>
      <c r="F28" s="6" t="str">
        <f t="shared" si="2"/>
        <v>adulte</v>
      </c>
      <c r="G28">
        <f t="shared" si="3"/>
        <v>4.0791573082962351</v>
      </c>
    </row>
    <row r="29" spans="1:7" x14ac:dyDescent="0.3">
      <c r="A29" s="5" t="str">
        <f t="shared" si="0"/>
        <v>HONKO VAVY</v>
      </c>
      <c r="B29" s="19" t="s">
        <v>19</v>
      </c>
      <c r="C29" s="6">
        <v>8</v>
      </c>
      <c r="D29" s="6" t="str">
        <f t="shared" si="1"/>
        <v>Nanophanerophyte</v>
      </c>
      <c r="E29" s="6">
        <v>1.7</v>
      </c>
      <c r="F29" s="6" t="str">
        <f t="shared" si="2"/>
        <v>adulte</v>
      </c>
      <c r="G29">
        <f>(10^(-0.7247))*(C29^2.3379)</f>
        <v>24.357576801343754</v>
      </c>
    </row>
    <row r="30" spans="1:7" x14ac:dyDescent="0.3">
      <c r="A30" s="5" t="str">
        <f t="shared" si="0"/>
        <v>HONKO LAHY</v>
      </c>
      <c r="B30" s="19" t="s">
        <v>4</v>
      </c>
      <c r="C30" s="6">
        <v>7.5</v>
      </c>
      <c r="D30" s="6" t="str">
        <f t="shared" si="1"/>
        <v>Nanophanerophyte</v>
      </c>
      <c r="E30" s="6">
        <v>1.6</v>
      </c>
      <c r="F30" s="6" t="str">
        <f t="shared" si="2"/>
        <v>adulte</v>
      </c>
      <c r="G30">
        <f t="shared" si="3"/>
        <v>2.5090131236212194</v>
      </c>
    </row>
    <row r="31" spans="1:7" x14ac:dyDescent="0.3">
      <c r="A31" s="5" t="str">
        <f t="shared" si="0"/>
        <v>HONKO LAHY</v>
      </c>
      <c r="B31" s="19" t="s">
        <v>4</v>
      </c>
      <c r="C31" s="6">
        <v>9</v>
      </c>
      <c r="D31" s="6" t="str">
        <f t="shared" si="1"/>
        <v>Nanophanerophyte</v>
      </c>
      <c r="E31" s="6">
        <v>1.9</v>
      </c>
      <c r="F31" s="6" t="str">
        <f t="shared" si="2"/>
        <v>adulte</v>
      </c>
      <c r="G31">
        <f t="shared" si="3"/>
        <v>4.3075025627866621</v>
      </c>
    </row>
    <row r="32" spans="1:7" x14ac:dyDescent="0.3">
      <c r="A32" s="5" t="str">
        <f t="shared" si="0"/>
        <v>HONKO VAVY</v>
      </c>
      <c r="B32" s="19" t="s">
        <v>19</v>
      </c>
      <c r="C32" s="6">
        <v>13</v>
      </c>
      <c r="D32" s="6" t="str">
        <f t="shared" si="1"/>
        <v>Nanophanerophyte</v>
      </c>
      <c r="E32" s="6">
        <v>1.7</v>
      </c>
      <c r="F32" s="6" t="str">
        <f t="shared" si="2"/>
        <v>adulte</v>
      </c>
      <c r="G32">
        <f>(10^(-0.7247))*(C32^2.3379)</f>
        <v>75.785856529405194</v>
      </c>
    </row>
    <row r="33" spans="1:7" x14ac:dyDescent="0.3">
      <c r="A33" s="5" t="str">
        <f t="shared" si="0"/>
        <v>HONKO LAHY</v>
      </c>
      <c r="B33" s="19" t="s">
        <v>4</v>
      </c>
      <c r="C33" s="6">
        <v>10</v>
      </c>
      <c r="D33" s="6" t="str">
        <f t="shared" si="1"/>
        <v>Nanophanerophyte</v>
      </c>
      <c r="E33" s="6">
        <v>2</v>
      </c>
      <c r="F33" s="6" t="str">
        <f t="shared" si="2"/>
        <v>adulte</v>
      </c>
      <c r="G33">
        <f t="shared" si="3"/>
        <v>5.6086729246807741</v>
      </c>
    </row>
    <row r="34" spans="1:7" x14ac:dyDescent="0.3">
      <c r="A34" s="5" t="str">
        <f t="shared" si="0"/>
        <v>HONKO LAHY</v>
      </c>
      <c r="B34" s="19" t="s">
        <v>4</v>
      </c>
      <c r="C34" s="6">
        <v>11</v>
      </c>
      <c r="D34" s="6" t="str">
        <f t="shared" si="1"/>
        <v>Nanophanerophyte</v>
      </c>
      <c r="E34" s="6">
        <v>2</v>
      </c>
      <c r="F34" s="6" t="str">
        <f t="shared" si="2"/>
        <v>adulte</v>
      </c>
      <c r="G34">
        <f t="shared" si="3"/>
        <v>6.7960869139152562</v>
      </c>
    </row>
    <row r="35" spans="1:7" x14ac:dyDescent="0.3">
      <c r="A35" s="5" t="str">
        <f t="shared" si="0"/>
        <v>HONKO VAVY</v>
      </c>
      <c r="B35" s="19" t="s">
        <v>19</v>
      </c>
      <c r="C35" s="6">
        <v>8.5</v>
      </c>
      <c r="D35" s="6" t="str">
        <f t="shared" si="1"/>
        <v>Nanophanerophyte</v>
      </c>
      <c r="E35" s="6">
        <v>1.7</v>
      </c>
      <c r="F35" s="6" t="str">
        <f t="shared" si="2"/>
        <v>adulte</v>
      </c>
      <c r="G35">
        <f>(10^(-0.7247))*(C35^2.3379)</f>
        <v>28.066516065967676</v>
      </c>
    </row>
    <row r="36" spans="1:7" x14ac:dyDescent="0.3">
      <c r="A36" s="5" t="str">
        <f t="shared" si="0"/>
        <v>HONKO LAHY</v>
      </c>
      <c r="B36" s="19" t="s">
        <v>4</v>
      </c>
      <c r="C36" s="6">
        <v>9</v>
      </c>
      <c r="D36" s="6" t="str">
        <f t="shared" si="1"/>
        <v>Nanophanerophyte</v>
      </c>
      <c r="E36" s="6">
        <v>1.9</v>
      </c>
      <c r="F36" s="6" t="str">
        <f t="shared" si="2"/>
        <v>adulte</v>
      </c>
      <c r="G36">
        <f t="shared" si="3"/>
        <v>4.3075025627866621</v>
      </c>
    </row>
    <row r="37" spans="1:7" x14ac:dyDescent="0.3">
      <c r="A37" s="5" t="str">
        <f t="shared" si="0"/>
        <v>HONKO LAHY</v>
      </c>
      <c r="B37" s="19" t="s">
        <v>4</v>
      </c>
      <c r="C37" s="6">
        <v>18</v>
      </c>
      <c r="D37" s="6" t="str">
        <f t="shared" si="1"/>
        <v>Microphanerophyte</v>
      </c>
      <c r="E37" s="6">
        <v>2.5</v>
      </c>
      <c r="F37" s="6" t="str">
        <f t="shared" si="2"/>
        <v>adulte</v>
      </c>
      <c r="G37">
        <f t="shared" si="3"/>
        <v>22.951780367948132</v>
      </c>
    </row>
    <row r="38" spans="1:7" x14ac:dyDescent="0.3">
      <c r="A38" s="5" t="str">
        <f t="shared" ref="A38:A69" si="4"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VAVY</v>
      </c>
      <c r="B38" s="19" t="s">
        <v>19</v>
      </c>
      <c r="C38" s="6">
        <v>10</v>
      </c>
      <c r="D38" s="6" t="str">
        <f t="shared" si="1"/>
        <v>Nanophanerophyte</v>
      </c>
      <c r="E38" s="6">
        <v>1.5</v>
      </c>
      <c r="F38" s="6" t="str">
        <f t="shared" si="2"/>
        <v>adulte</v>
      </c>
      <c r="G38">
        <f>(10^(-0.7247))*(C38^2.3379)</f>
        <v>41.039305246101627</v>
      </c>
    </row>
    <row r="39" spans="1:7" x14ac:dyDescent="0.3">
      <c r="A39" s="5" t="str">
        <f t="shared" si="4"/>
        <v>HONKO LAHY</v>
      </c>
      <c r="B39" s="19" t="s">
        <v>4</v>
      </c>
      <c r="C39" s="6">
        <v>9</v>
      </c>
      <c r="D39" s="6" t="str">
        <f t="shared" si="1"/>
        <v>Nanophanerophyte</v>
      </c>
      <c r="E39" s="6">
        <v>1.65</v>
      </c>
      <c r="F39" s="6" t="str">
        <f t="shared" si="2"/>
        <v>adulte</v>
      </c>
      <c r="G39">
        <f t="shared" si="3"/>
        <v>3.7368174266080936</v>
      </c>
    </row>
    <row r="40" spans="1:7" x14ac:dyDescent="0.3">
      <c r="A40" s="5" t="str">
        <f t="shared" si="4"/>
        <v>HONKO LAHY</v>
      </c>
      <c r="B40" s="19" t="s">
        <v>4</v>
      </c>
      <c r="C40" s="6">
        <v>12</v>
      </c>
      <c r="D40" s="6" t="str">
        <f t="shared" si="1"/>
        <v>Nanophanerophyte</v>
      </c>
      <c r="E40" s="6">
        <v>1.7</v>
      </c>
      <c r="F40" s="6" t="str">
        <f t="shared" si="2"/>
        <v>adulte</v>
      </c>
      <c r="G40">
        <f t="shared" si="3"/>
        <v>6.875305373500221</v>
      </c>
    </row>
    <row r="41" spans="1:7" x14ac:dyDescent="0.3">
      <c r="A41" s="5" t="str">
        <f t="shared" si="4"/>
        <v>HONKO VAVY</v>
      </c>
      <c r="B41" s="19" t="s">
        <v>19</v>
      </c>
      <c r="C41" s="6">
        <v>14</v>
      </c>
      <c r="D41" s="6" t="str">
        <f t="shared" si="1"/>
        <v>Nanophanerophyte</v>
      </c>
      <c r="E41" s="6">
        <v>1.8</v>
      </c>
      <c r="F41" s="6" t="str">
        <f t="shared" si="2"/>
        <v>adulte</v>
      </c>
      <c r="G41">
        <f>(10^(-0.7247))*(C41^2.3379)</f>
        <v>90.122397084254814</v>
      </c>
    </row>
    <row r="42" spans="1:7" x14ac:dyDescent="0.3">
      <c r="A42" s="5" t="str">
        <f t="shared" si="4"/>
        <v>HONKO LAHY</v>
      </c>
      <c r="B42" s="19" t="s">
        <v>4</v>
      </c>
      <c r="C42" s="6">
        <v>10</v>
      </c>
      <c r="D42" s="6" t="str">
        <f t="shared" si="1"/>
        <v>Nanophanerophyte</v>
      </c>
      <c r="E42" s="6">
        <v>1.68</v>
      </c>
      <c r="F42" s="6" t="str">
        <f t="shared" si="2"/>
        <v>adulte</v>
      </c>
      <c r="G42">
        <f t="shared" si="3"/>
        <v>4.7052024014779645</v>
      </c>
    </row>
    <row r="43" spans="1:7" x14ac:dyDescent="0.3">
      <c r="A43" s="5" t="str">
        <f t="shared" si="4"/>
        <v>HONKO LAHY</v>
      </c>
      <c r="B43" s="19" t="s">
        <v>4</v>
      </c>
      <c r="C43" s="6">
        <v>9</v>
      </c>
      <c r="D43" s="6" t="str">
        <f t="shared" si="1"/>
        <v>Nanophanerophyte</v>
      </c>
      <c r="E43" s="6">
        <v>1.65</v>
      </c>
      <c r="F43" s="6" t="str">
        <f t="shared" si="2"/>
        <v>adulte</v>
      </c>
      <c r="G43">
        <f t="shared" si="3"/>
        <v>3.7368174266080936</v>
      </c>
    </row>
    <row r="44" spans="1:7" x14ac:dyDescent="0.3">
      <c r="A44" s="5" t="str">
        <f t="shared" si="4"/>
        <v>HONKO LAHY</v>
      </c>
      <c r="B44" s="19" t="s">
        <v>4</v>
      </c>
      <c r="C44" s="6">
        <v>8.5</v>
      </c>
      <c r="D44" s="6" t="str">
        <f t="shared" si="1"/>
        <v>Nanophanerophyte</v>
      </c>
      <c r="E44" s="6">
        <v>1.7</v>
      </c>
      <c r="F44" s="6" t="str">
        <f t="shared" si="2"/>
        <v>adulte</v>
      </c>
      <c r="G44">
        <f t="shared" si="3"/>
        <v>3.4320047029203127</v>
      </c>
    </row>
    <row r="45" spans="1:7" x14ac:dyDescent="0.3">
      <c r="A45" s="5" t="str">
        <f t="shared" si="4"/>
        <v>HONKO LAHY</v>
      </c>
      <c r="B45" s="19" t="s">
        <v>4</v>
      </c>
      <c r="C45" s="6">
        <v>8.5</v>
      </c>
      <c r="D45" s="6" t="str">
        <f t="shared" si="1"/>
        <v>Nanophanerophyte</v>
      </c>
      <c r="E45" s="6">
        <v>1.7</v>
      </c>
      <c r="F45" s="6" t="str">
        <f t="shared" si="2"/>
        <v>adulte</v>
      </c>
      <c r="G45">
        <f t="shared" si="3"/>
        <v>3.4320047029203127</v>
      </c>
    </row>
    <row r="46" spans="1:7" x14ac:dyDescent="0.3">
      <c r="A46" s="5" t="str">
        <f t="shared" si="4"/>
        <v>HONKO VAVY</v>
      </c>
      <c r="B46" s="19" t="s">
        <v>19</v>
      </c>
      <c r="C46" s="6">
        <v>14</v>
      </c>
      <c r="D46" s="6" t="str">
        <f t="shared" si="1"/>
        <v>Nanophanerophyte</v>
      </c>
      <c r="E46" s="6">
        <v>1.8</v>
      </c>
      <c r="F46" s="6" t="str">
        <f t="shared" si="2"/>
        <v>adulte</v>
      </c>
      <c r="G46">
        <f>(10^(-0.7247))*(C46^2.3379)</f>
        <v>90.122397084254814</v>
      </c>
    </row>
    <row r="47" spans="1:7" x14ac:dyDescent="0.3">
      <c r="A47" s="5" t="str">
        <f t="shared" si="4"/>
        <v>HONKO LAHY</v>
      </c>
      <c r="B47" s="19" t="s">
        <v>4</v>
      </c>
      <c r="C47" s="6">
        <v>10</v>
      </c>
      <c r="D47" s="6" t="str">
        <f t="shared" si="1"/>
        <v>Nanophanerophyte</v>
      </c>
      <c r="E47" s="6">
        <v>1.9</v>
      </c>
      <c r="F47" s="6" t="str">
        <f t="shared" si="2"/>
        <v>adulte</v>
      </c>
      <c r="G47">
        <f t="shared" si="3"/>
        <v>5.3262144884366123</v>
      </c>
    </row>
    <row r="48" spans="1:7" x14ac:dyDescent="0.3">
      <c r="A48" s="5" t="str">
        <f t="shared" si="4"/>
        <v>HONKO VAVY</v>
      </c>
      <c r="B48" s="19" t="s">
        <v>19</v>
      </c>
      <c r="C48" s="6">
        <v>8</v>
      </c>
      <c r="D48" s="6" t="str">
        <f t="shared" si="1"/>
        <v>Nanophanerophyte</v>
      </c>
      <c r="E48" s="6">
        <v>1.5</v>
      </c>
      <c r="F48" s="6" t="str">
        <f t="shared" si="2"/>
        <v>adulte</v>
      </c>
      <c r="G48">
        <f>(10^(-0.7247))*(C48^2.3379)</f>
        <v>24.357576801343754</v>
      </c>
    </row>
    <row r="49" spans="1:7" x14ac:dyDescent="0.3">
      <c r="A49" s="5" t="str">
        <f t="shared" si="4"/>
        <v>HONKO VAVY</v>
      </c>
      <c r="B49" s="19" t="s">
        <v>19</v>
      </c>
      <c r="C49" s="6">
        <v>14</v>
      </c>
      <c r="D49" s="6" t="str">
        <f t="shared" si="1"/>
        <v>Nanophanerophyte</v>
      </c>
      <c r="E49" s="6">
        <v>1.75</v>
      </c>
      <c r="F49" s="6" t="str">
        <f t="shared" si="2"/>
        <v>adulte</v>
      </c>
      <c r="G49">
        <f>(10^(-0.7247))*(C49^2.3379)</f>
        <v>90.122397084254814</v>
      </c>
    </row>
    <row r="50" spans="1:7" x14ac:dyDescent="0.3">
      <c r="A50" s="5" t="str">
        <f t="shared" si="4"/>
        <v>HONKO LAHY</v>
      </c>
      <c r="B50" s="19" t="s">
        <v>4</v>
      </c>
      <c r="C50" s="6">
        <v>10</v>
      </c>
      <c r="D50" s="6" t="str">
        <f t="shared" si="1"/>
        <v>Nanophanerophyte</v>
      </c>
      <c r="E50" s="6">
        <v>2</v>
      </c>
      <c r="F50" s="6" t="str">
        <f t="shared" si="2"/>
        <v>adulte</v>
      </c>
      <c r="G50">
        <f t="shared" si="3"/>
        <v>5.6086729246807741</v>
      </c>
    </row>
    <row r="51" spans="1:7" x14ac:dyDescent="0.3">
      <c r="A51" s="5" t="str">
        <f t="shared" si="4"/>
        <v>HONKO VAVY</v>
      </c>
      <c r="B51" s="19" t="s">
        <v>19</v>
      </c>
      <c r="C51" s="6">
        <v>13</v>
      </c>
      <c r="D51" s="6" t="str">
        <f t="shared" si="1"/>
        <v>Nanophanerophyte</v>
      </c>
      <c r="E51" s="6">
        <v>1.85</v>
      </c>
      <c r="F51" s="6" t="str">
        <f t="shared" si="2"/>
        <v>adulte</v>
      </c>
      <c r="G51">
        <f>(10^(-0.7247))*(C51^2.3379)</f>
        <v>75.785856529405194</v>
      </c>
    </row>
    <row r="52" spans="1:7" x14ac:dyDescent="0.3">
      <c r="A52" s="5" t="str">
        <f t="shared" si="4"/>
        <v>HONKO VAVY</v>
      </c>
      <c r="B52" s="19" t="s">
        <v>19</v>
      </c>
      <c r="C52" s="6">
        <v>11</v>
      </c>
      <c r="D52" s="6" t="str">
        <f t="shared" si="1"/>
        <v>Nanophanerophyte</v>
      </c>
      <c r="E52" s="6">
        <v>1.6</v>
      </c>
      <c r="F52" s="6" t="str">
        <f t="shared" si="2"/>
        <v>adulte</v>
      </c>
      <c r="G52">
        <f>(10^(-0.7247))*(C52^2.3379)</f>
        <v>51.282827081257345</v>
      </c>
    </row>
    <row r="53" spans="1:7" x14ac:dyDescent="0.3">
      <c r="A53" s="5" t="str">
        <f t="shared" si="4"/>
        <v>HONKO LAHY</v>
      </c>
      <c r="B53" s="19" t="s">
        <v>4</v>
      </c>
      <c r="C53" s="6">
        <v>14.5</v>
      </c>
      <c r="D53" s="6" t="str">
        <f t="shared" si="1"/>
        <v>Nanophanerophyte</v>
      </c>
      <c r="E53" s="6">
        <v>2</v>
      </c>
      <c r="F53" s="6" t="str">
        <f t="shared" si="2"/>
        <v>adulte</v>
      </c>
      <c r="G53">
        <f t="shared" si="3"/>
        <v>11.857348725793853</v>
      </c>
    </row>
    <row r="54" spans="1:7" x14ac:dyDescent="0.3">
      <c r="A54" s="5" t="str">
        <f t="shared" si="4"/>
        <v>HONKO VAVY</v>
      </c>
      <c r="B54" s="19" t="s">
        <v>19</v>
      </c>
      <c r="C54" s="6">
        <v>14</v>
      </c>
      <c r="D54" s="6" t="str">
        <f t="shared" si="1"/>
        <v>Nanophanerophyte</v>
      </c>
      <c r="E54" s="6">
        <v>2</v>
      </c>
      <c r="F54" s="6" t="str">
        <f t="shared" si="2"/>
        <v>adulte</v>
      </c>
      <c r="G54">
        <f>(10^(-0.7247))*(C54^2.3379)</f>
        <v>90.122397084254814</v>
      </c>
    </row>
    <row r="55" spans="1:7" x14ac:dyDescent="0.3">
      <c r="A55" s="5" t="str">
        <f t="shared" si="4"/>
        <v>HONKO LAHY</v>
      </c>
      <c r="B55" s="19" t="s">
        <v>4</v>
      </c>
      <c r="C55" s="6">
        <v>11</v>
      </c>
      <c r="D55" s="6" t="str">
        <f t="shared" si="1"/>
        <v>Nanophanerophyte</v>
      </c>
      <c r="E55" s="6">
        <v>2</v>
      </c>
      <c r="F55" s="6" t="str">
        <f t="shared" si="2"/>
        <v>adulte</v>
      </c>
      <c r="G55">
        <f t="shared" si="3"/>
        <v>6.7960869139152562</v>
      </c>
    </row>
    <row r="56" spans="1:7" x14ac:dyDescent="0.3">
      <c r="A56" s="5" t="str">
        <f t="shared" si="4"/>
        <v>HONKO VAVY</v>
      </c>
      <c r="B56" s="19" t="s">
        <v>19</v>
      </c>
      <c r="C56" s="6">
        <v>9</v>
      </c>
      <c r="D56" s="6" t="str">
        <f t="shared" si="1"/>
        <v>Nanophanerophyte</v>
      </c>
      <c r="E56" s="6">
        <v>1.5</v>
      </c>
      <c r="F56" s="6" t="str">
        <f t="shared" si="2"/>
        <v>adulte</v>
      </c>
      <c r="G56">
        <f>(10^(-0.7247))*(C56^2.3379)</f>
        <v>32.079202483894406</v>
      </c>
    </row>
    <row r="57" spans="1:7" x14ac:dyDescent="0.3">
      <c r="A57" s="5" t="str">
        <f t="shared" si="4"/>
        <v>HONKO LAHY</v>
      </c>
      <c r="B57" s="19" t="s">
        <v>4</v>
      </c>
      <c r="C57" s="6">
        <v>10</v>
      </c>
      <c r="D57" s="6" t="str">
        <f t="shared" si="1"/>
        <v>Nanophanerophyte</v>
      </c>
      <c r="E57" s="6">
        <v>1.1000000000000001</v>
      </c>
      <c r="F57" s="6" t="str">
        <f t="shared" si="2"/>
        <v>adulte</v>
      </c>
      <c r="G57">
        <f t="shared" si="3"/>
        <v>3.0711348869503929</v>
      </c>
    </row>
    <row r="58" spans="1:7" x14ac:dyDescent="0.3">
      <c r="A58" s="5" t="str">
        <f t="shared" si="4"/>
        <v>HONKO LAHY</v>
      </c>
      <c r="B58" s="19" t="s">
        <v>4</v>
      </c>
      <c r="C58" s="6">
        <v>10</v>
      </c>
      <c r="D58" s="6" t="str">
        <f t="shared" si="1"/>
        <v>Nanophanerophyte</v>
      </c>
      <c r="E58" s="6">
        <v>1.85</v>
      </c>
      <c r="F58" s="6" t="str">
        <f t="shared" si="2"/>
        <v>adulte</v>
      </c>
      <c r="G58">
        <f t="shared" si="3"/>
        <v>5.1850262261184197</v>
      </c>
    </row>
    <row r="59" spans="1:7" x14ac:dyDescent="0.3">
      <c r="A59" s="5" t="str">
        <f t="shared" si="4"/>
        <v>HONKO VAVY</v>
      </c>
      <c r="B59" s="19" t="s">
        <v>19</v>
      </c>
      <c r="C59" s="6">
        <v>11</v>
      </c>
      <c r="D59" s="6" t="str">
        <f t="shared" si="1"/>
        <v>Nanophanerophyte</v>
      </c>
      <c r="E59" s="6">
        <v>1.7</v>
      </c>
      <c r="F59" s="6" t="str">
        <f t="shared" si="2"/>
        <v>adulte</v>
      </c>
      <c r="G59">
        <f>(10^(-0.7247))*(C59^2.3379)</f>
        <v>51.282827081257345</v>
      </c>
    </row>
    <row r="60" spans="1:7" x14ac:dyDescent="0.3">
      <c r="A60" s="5" t="str">
        <f t="shared" si="4"/>
        <v>HONKO LAHY</v>
      </c>
      <c r="B60" s="19" t="s">
        <v>4</v>
      </c>
      <c r="C60" s="6">
        <v>30</v>
      </c>
      <c r="D60" s="6" t="str">
        <f t="shared" si="1"/>
        <v>Microphanerophyte</v>
      </c>
      <c r="E60" s="6">
        <v>3.5</v>
      </c>
      <c r="F60" s="6" t="str">
        <f t="shared" si="2"/>
        <v>adulte</v>
      </c>
      <c r="G60">
        <f t="shared" si="3"/>
        <v>90.159713190893044</v>
      </c>
    </row>
    <row r="61" spans="1:7" x14ac:dyDescent="0.3">
      <c r="A61" s="5" t="str">
        <f t="shared" si="4"/>
        <v>HONKO LAHY</v>
      </c>
      <c r="B61" s="19" t="s">
        <v>4</v>
      </c>
      <c r="C61" s="6">
        <v>10</v>
      </c>
      <c r="D61" s="6" t="str">
        <f t="shared" si="1"/>
        <v>Nanophanerophyte</v>
      </c>
      <c r="E61" s="6">
        <v>1.8</v>
      </c>
      <c r="F61" s="6" t="str">
        <f t="shared" si="2"/>
        <v>adulte</v>
      </c>
      <c r="G61">
        <f t="shared" si="3"/>
        <v>5.0438662402104173</v>
      </c>
    </row>
    <row r="62" spans="1:7" x14ac:dyDescent="0.3">
      <c r="A62" s="5" t="str">
        <f t="shared" si="4"/>
        <v>HONKO LAHY</v>
      </c>
      <c r="B62" s="19" t="s">
        <v>4</v>
      </c>
      <c r="C62" s="6">
        <v>11</v>
      </c>
      <c r="D62" s="6" t="str">
        <f t="shared" si="1"/>
        <v>Nanophanerophyte</v>
      </c>
      <c r="E62" s="6">
        <v>1.9</v>
      </c>
      <c r="F62" s="6" t="str">
        <f t="shared" si="2"/>
        <v>adulte</v>
      </c>
      <c r="G62">
        <f t="shared" si="3"/>
        <v>6.453829109250492</v>
      </c>
    </row>
    <row r="63" spans="1:7" x14ac:dyDescent="0.3">
      <c r="A63" s="5" t="str">
        <f t="shared" si="4"/>
        <v>HONKO LAHY</v>
      </c>
      <c r="B63" s="19" t="s">
        <v>4</v>
      </c>
      <c r="C63" s="6">
        <v>11.5</v>
      </c>
      <c r="D63" s="6" t="str">
        <f t="shared" si="1"/>
        <v>Nanophanerophyte</v>
      </c>
      <c r="E63" s="6">
        <v>2</v>
      </c>
      <c r="F63" s="6" t="str">
        <f t="shared" si="2"/>
        <v>adulte</v>
      </c>
      <c r="G63">
        <f t="shared" si="3"/>
        <v>7.4328494626758816</v>
      </c>
    </row>
    <row r="64" spans="1:7" x14ac:dyDescent="0.3">
      <c r="A64" s="5" t="str">
        <f t="shared" si="4"/>
        <v>HONKO LAHY</v>
      </c>
      <c r="B64" s="19" t="s">
        <v>4</v>
      </c>
      <c r="C64" s="6">
        <v>25.5</v>
      </c>
      <c r="D64" s="6" t="str">
        <f t="shared" si="1"/>
        <v>Microphanerophyte</v>
      </c>
      <c r="E64" s="6">
        <v>3.5</v>
      </c>
      <c r="F64" s="6" t="str">
        <f t="shared" si="2"/>
        <v>adulte</v>
      </c>
      <c r="G64">
        <f t="shared" si="3"/>
        <v>64.983688944077386</v>
      </c>
    </row>
    <row r="65" spans="1:8" x14ac:dyDescent="0.3">
      <c r="A65" s="5" t="str">
        <f t="shared" si="4"/>
        <v>HONKO VAVY</v>
      </c>
      <c r="B65" s="19" t="s">
        <v>19</v>
      </c>
      <c r="C65" s="6">
        <v>11</v>
      </c>
      <c r="D65" s="6" t="str">
        <f t="shared" si="1"/>
        <v>Nanophanerophyte</v>
      </c>
      <c r="E65" s="6">
        <v>1.75</v>
      </c>
      <c r="F65" s="6" t="str">
        <f t="shared" si="2"/>
        <v>adulte</v>
      </c>
      <c r="G65">
        <f>(10^(-0.7247))*(C65^2.3379)</f>
        <v>51.282827081257345</v>
      </c>
    </row>
    <row r="66" spans="1:8" x14ac:dyDescent="0.3">
      <c r="A66" s="5" t="str">
        <f t="shared" si="4"/>
        <v>HONKO VAVY</v>
      </c>
      <c r="B66" s="19" t="s">
        <v>19</v>
      </c>
      <c r="C66" s="6">
        <v>12</v>
      </c>
      <c r="D66" s="6" t="str">
        <f t="shared" si="1"/>
        <v>Nanophanerophyte</v>
      </c>
      <c r="E66" s="6">
        <v>1.8</v>
      </c>
      <c r="F66" s="6" t="str">
        <f t="shared" si="2"/>
        <v>adulte</v>
      </c>
      <c r="G66">
        <f>(10^(-0.7247))*(C66^2.3379)</f>
        <v>62.851816681013986</v>
      </c>
    </row>
    <row r="67" spans="1:8" x14ac:dyDescent="0.3">
      <c r="A67" s="5" t="str">
        <f t="shared" si="4"/>
        <v>HONKO VAVY</v>
      </c>
      <c r="B67" s="19" t="s">
        <v>19</v>
      </c>
      <c r="C67" s="6">
        <v>10.5</v>
      </c>
      <c r="D67" s="6" t="str">
        <f t="shared" si="1"/>
        <v>Nanophanerophyte</v>
      </c>
      <c r="E67" s="6">
        <v>1.8</v>
      </c>
      <c r="F67" s="6" t="str">
        <f t="shared" si="2"/>
        <v>adulte</v>
      </c>
      <c r="G67">
        <f>(10^(-0.7247))*(C67^2.3379)</f>
        <v>45.997948461417536</v>
      </c>
    </row>
    <row r="68" spans="1:8" x14ac:dyDescent="0.3">
      <c r="A68" s="5" t="str">
        <f t="shared" si="4"/>
        <v>HONKO VAVY</v>
      </c>
      <c r="B68" s="19" t="s">
        <v>19</v>
      </c>
      <c r="C68" s="6">
        <v>8</v>
      </c>
      <c r="D68" s="6" t="str">
        <f t="shared" si="1"/>
        <v>Nanophanerophyte</v>
      </c>
      <c r="E68" s="6">
        <v>1.7</v>
      </c>
      <c r="F68" s="6" t="str">
        <f t="shared" si="2"/>
        <v>adulte</v>
      </c>
      <c r="G68">
        <f>(10^(-0.7247))*(C68^2.3379)</f>
        <v>24.357576801343754</v>
      </c>
    </row>
    <row r="69" spans="1:8" x14ac:dyDescent="0.3">
      <c r="A69" s="5" t="str">
        <f t="shared" si="4"/>
        <v>HONKO LAHY</v>
      </c>
      <c r="B69" s="19" t="s">
        <v>4</v>
      </c>
      <c r="C69" s="6">
        <v>7.5</v>
      </c>
      <c r="D69" s="6" t="str">
        <f t="shared" si="1"/>
        <v>Nanophanerophyte</v>
      </c>
      <c r="E69" s="6">
        <v>2</v>
      </c>
      <c r="F69" s="6" t="str">
        <f t="shared" si="2"/>
        <v>adulte</v>
      </c>
      <c r="G69">
        <f t="shared" si="3"/>
        <v>3.1414564910209304</v>
      </c>
    </row>
    <row r="70" spans="1:8" x14ac:dyDescent="0.3">
      <c r="A70" s="5" t="str">
        <f t="shared" ref="A70:A74" si="5"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VAVY</v>
      </c>
      <c r="B70" s="19" t="s">
        <v>19</v>
      </c>
      <c r="C70" s="6">
        <v>11</v>
      </c>
      <c r="D70" s="6" t="str">
        <f t="shared" si="1"/>
        <v>Nanophanerophyte</v>
      </c>
      <c r="E70" s="6">
        <v>1.9</v>
      </c>
      <c r="F70" s="6" t="str">
        <f t="shared" si="2"/>
        <v>adulte</v>
      </c>
      <c r="G70">
        <f>(10^(-0.7247))*(C70^2.3379)</f>
        <v>51.282827081257345</v>
      </c>
    </row>
    <row r="71" spans="1:8" x14ac:dyDescent="0.3">
      <c r="A71" s="5" t="str">
        <f t="shared" si="5"/>
        <v>HONKO LAHY</v>
      </c>
      <c r="B71" s="19" t="s">
        <v>4</v>
      </c>
      <c r="C71" s="6">
        <v>10</v>
      </c>
      <c r="D71" s="6" t="str">
        <f t="shared" ref="D71:D74" si="6">IF(E:E&gt;8,"Mesophanerophyte",IF(E:E&gt;2,"Microphanerophyte",IF(E:E&gt;0.5,"Nanophanerophyte"," ")))</f>
        <v>Nanophanerophyte</v>
      </c>
      <c r="E71" s="6">
        <v>1.8</v>
      </c>
      <c r="F71" s="6" t="str">
        <f t="shared" ref="F71:F74" si="7">IF(C71:C139&gt;=6,"adulte",IF(C71:C139&gt;=2.5,"jeune plant",IF(C71:C139&lt;2.5,"Rég"," ")))</f>
        <v>adulte</v>
      </c>
      <c r="G71">
        <f t="shared" ref="G71:G72" si="8">0.0311*(((C71^2)*E71)^1.00741)*0.867</f>
        <v>5.0438662402104173</v>
      </c>
    </row>
    <row r="72" spans="1:8" x14ac:dyDescent="0.3">
      <c r="A72" s="5" t="str">
        <f t="shared" si="5"/>
        <v>HONKO LAHY</v>
      </c>
      <c r="B72" s="19" t="s">
        <v>4</v>
      </c>
      <c r="C72" s="6">
        <v>29.5</v>
      </c>
      <c r="D72" s="6" t="str">
        <f t="shared" si="6"/>
        <v>Microphanerophyte</v>
      </c>
      <c r="E72" s="6">
        <v>3</v>
      </c>
      <c r="F72" s="6" t="str">
        <f t="shared" si="7"/>
        <v>adulte</v>
      </c>
      <c r="G72">
        <f t="shared" si="8"/>
        <v>74.621333197448024</v>
      </c>
    </row>
    <row r="73" spans="1:8" x14ac:dyDescent="0.3">
      <c r="A73" s="5" t="str">
        <f t="shared" si="5"/>
        <v>HONKO VAVY</v>
      </c>
      <c r="B73" s="19" t="s">
        <v>19</v>
      </c>
      <c r="C73" s="6">
        <v>16</v>
      </c>
      <c r="D73" s="6" t="str">
        <f t="shared" si="6"/>
        <v>Nanophanerophyte</v>
      </c>
      <c r="E73" s="6">
        <v>1.7</v>
      </c>
      <c r="F73" s="6" t="str">
        <f t="shared" si="7"/>
        <v>adulte</v>
      </c>
      <c r="G73">
        <f>(10^(-0.7247))*(C73^2.3379)</f>
        <v>123.14367422591289</v>
      </c>
    </row>
    <row r="74" spans="1:8" x14ac:dyDescent="0.3">
      <c r="A74" s="5" t="str">
        <f t="shared" si="5"/>
        <v>HONKO VAVY</v>
      </c>
      <c r="B74" s="19" t="s">
        <v>19</v>
      </c>
      <c r="C74" s="6">
        <v>19.5</v>
      </c>
      <c r="D74" s="6" t="str">
        <f t="shared" si="6"/>
        <v>Nanophanerophyte</v>
      </c>
      <c r="E74" s="6">
        <v>2</v>
      </c>
      <c r="F74" s="8" t="str">
        <f t="shared" si="7"/>
        <v>adulte</v>
      </c>
      <c r="G74">
        <f>(10^(-0.7247))*(C74^2.3379)</f>
        <v>195.55634784397017</v>
      </c>
    </row>
    <row r="75" spans="1:8" x14ac:dyDescent="0.3">
      <c r="A75" s="9"/>
      <c r="B75" s="9"/>
      <c r="C75" s="10"/>
      <c r="D75" s="9"/>
      <c r="E75" s="10"/>
      <c r="F75" s="6" t="s">
        <v>38</v>
      </c>
      <c r="G75" s="5"/>
      <c r="H75" s="5"/>
    </row>
    <row r="76" spans="1:8" x14ac:dyDescent="0.3">
      <c r="A76" s="6" t="s">
        <v>23</v>
      </c>
      <c r="B76" s="6" t="s">
        <v>24</v>
      </c>
      <c r="C76" s="6" t="s">
        <v>22</v>
      </c>
      <c r="D76" s="5"/>
      <c r="E76" s="1"/>
      <c r="F76" s="3" t="s">
        <v>70</v>
      </c>
      <c r="G76" s="31">
        <f>SUM(G6:G74)</f>
        <v>2935.6613007127571</v>
      </c>
      <c r="H76" s="31" t="s">
        <v>71</v>
      </c>
    </row>
    <row r="77" spans="1:8" x14ac:dyDescent="0.3">
      <c r="A77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77" s="19" t="s">
        <v>4</v>
      </c>
      <c r="C77" s="6">
        <v>128</v>
      </c>
      <c r="D77" s="5" t="s">
        <v>17</v>
      </c>
      <c r="F77" s="31" t="s">
        <v>70</v>
      </c>
      <c r="G77" s="31">
        <f>G76*0.55*0.001</f>
        <v>1.6146137153920166</v>
      </c>
      <c r="H77" s="31" t="s">
        <v>72</v>
      </c>
    </row>
    <row r="78" spans="1:8" x14ac:dyDescent="0.3">
      <c r="A78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VAVY</v>
      </c>
      <c r="B78" s="19" t="s">
        <v>19</v>
      </c>
      <c r="C78" s="6">
        <v>652</v>
      </c>
      <c r="D78" s="5" t="s">
        <v>17</v>
      </c>
    </row>
    <row r="79" spans="1:8" x14ac:dyDescent="0.3">
      <c r="A79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TSITOLOMINA</v>
      </c>
      <c r="B79" s="19" t="s">
        <v>51</v>
      </c>
      <c r="C79" s="6">
        <v>6</v>
      </c>
      <c r="D79" s="5" t="s">
        <v>17</v>
      </c>
    </row>
    <row r="80" spans="1:8" x14ac:dyDescent="0.3">
      <c r="A80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ANTALAOTRA</v>
      </c>
      <c r="B80" s="19" t="s">
        <v>21</v>
      </c>
      <c r="C80" s="6">
        <v>2</v>
      </c>
      <c r="D80" s="5" t="s">
        <v>17</v>
      </c>
    </row>
  </sheetData>
  <pageMargins left="0.7" right="0.7" top="0.75" bottom="0.75" header="0.3" footer="0.3"/>
  <ignoredErrors>
    <ignoredError sqref="F7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35"/>
  <sheetViews>
    <sheetView workbookViewId="0">
      <selection activeCell="F128" sqref="F128:H130"/>
    </sheetView>
  </sheetViews>
  <sheetFormatPr defaultColWidth="11.5546875" defaultRowHeight="14.4" x14ac:dyDescent="0.3"/>
  <cols>
    <col min="1" max="1" width="29.44140625" customWidth="1"/>
    <col min="2" max="2" width="29.33203125" customWidth="1"/>
    <col min="4" max="4" width="19" customWidth="1"/>
    <col min="5" max="5" width="13.44140625" customWidth="1"/>
    <col min="6" max="6" width="17.109375" customWidth="1"/>
    <col min="8" max="8" width="21.6640625" customWidth="1"/>
  </cols>
  <sheetData>
    <row r="1" spans="1:7" x14ac:dyDescent="0.3">
      <c r="A1" s="2" t="s">
        <v>6</v>
      </c>
      <c r="B1" s="1" t="s">
        <v>39</v>
      </c>
      <c r="C1" s="1"/>
      <c r="D1" s="1"/>
      <c r="E1" s="1"/>
      <c r="F1" s="1"/>
    </row>
    <row r="2" spans="1:7" x14ac:dyDescent="0.3">
      <c r="A2" s="2" t="s">
        <v>7</v>
      </c>
      <c r="B2" s="1" t="s">
        <v>30</v>
      </c>
      <c r="C2" s="1"/>
      <c r="D2" s="1"/>
      <c r="E2" s="1"/>
      <c r="F2" s="1"/>
    </row>
    <row r="3" spans="1:7" x14ac:dyDescent="0.3">
      <c r="A3" s="2" t="s">
        <v>8</v>
      </c>
      <c r="B3" s="1" t="s">
        <v>10</v>
      </c>
      <c r="C3" s="1"/>
      <c r="D3" s="1"/>
      <c r="E3" s="1"/>
      <c r="F3" s="1"/>
    </row>
    <row r="4" spans="1:7" x14ac:dyDescent="0.3">
      <c r="C4" s="1"/>
      <c r="D4" s="1"/>
      <c r="E4" s="1"/>
      <c r="F4" s="1"/>
    </row>
    <row r="5" spans="1:7" ht="28.8" x14ac:dyDescent="0.3">
      <c r="A5" s="3" t="s">
        <v>0</v>
      </c>
      <c r="B5" s="3" t="s">
        <v>1</v>
      </c>
      <c r="C5" s="3" t="s">
        <v>3</v>
      </c>
      <c r="D5" s="3" t="s">
        <v>2</v>
      </c>
      <c r="E5" s="4" t="s">
        <v>5</v>
      </c>
      <c r="F5" s="4" t="s">
        <v>64</v>
      </c>
      <c r="G5" s="30" t="s">
        <v>69</v>
      </c>
    </row>
    <row r="6" spans="1:7" x14ac:dyDescent="0.3">
      <c r="A6" s="5" t="str">
        <f t="shared" ref="A6:A37" si="0"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6" s="19" t="s">
        <v>4</v>
      </c>
      <c r="C6" s="6">
        <v>9</v>
      </c>
      <c r="D6" s="6" t="str">
        <f>IF(E:E&gt;8,"Mesophanerophyte",IF(E:E&gt;2,"Microphanerophyte",IF(E:E&gt;0.5,"Nanophanerophyte"," ")))</f>
        <v>Microphanerophyte</v>
      </c>
      <c r="E6" s="6">
        <v>2.5</v>
      </c>
      <c r="F6" s="6" t="str">
        <f>IF(C6:C127&gt;=6,"adulte",IF(C6:C127&gt;=2.5,"jeune plant",IF(C6:C127&lt;2.5,"Rég"," ")))</f>
        <v>adulte</v>
      </c>
      <c r="G6">
        <f>0.0311*(((C6^2)*E6)^1.00741)*0.867</f>
        <v>5.6793040970798687</v>
      </c>
    </row>
    <row r="7" spans="1:7" x14ac:dyDescent="0.3">
      <c r="A7" s="5" t="str">
        <f t="shared" si="0"/>
        <v>HONKO LAHY</v>
      </c>
      <c r="B7" s="19" t="s">
        <v>4</v>
      </c>
      <c r="C7" s="6">
        <v>11</v>
      </c>
      <c r="D7" s="6" t="str">
        <f t="shared" ref="D7:D70" si="1">IF(E:E&gt;8,"Mesophanerophyte",IF(E:E&gt;2,"Microphanerophyte",IF(E:E&gt;0.5,"Nanophanerophyte"," ")))</f>
        <v>Microphanerophyte</v>
      </c>
      <c r="E7" s="6">
        <v>3</v>
      </c>
      <c r="F7" s="6" t="str">
        <f t="shared" ref="F7:F70" si="2">IF(C7:C128&gt;=6,"adulte",IF(C7:C128&gt;=2.5,"jeune plant",IF(C7:C128&lt;2.5,"Rég"," ")))</f>
        <v>adulte</v>
      </c>
      <c r="G7">
        <f t="shared" ref="G7:G70" si="3">0.0311*(((C7^2)*E7)^1.00741)*0.867</f>
        <v>10.224804656710775</v>
      </c>
    </row>
    <row r="8" spans="1:7" x14ac:dyDescent="0.3">
      <c r="A8" s="5" t="str">
        <f t="shared" si="0"/>
        <v>HONKO LAHY</v>
      </c>
      <c r="B8" s="19" t="s">
        <v>4</v>
      </c>
      <c r="C8" s="6">
        <v>11</v>
      </c>
      <c r="D8" s="6" t="str">
        <f t="shared" si="1"/>
        <v>Microphanerophyte</v>
      </c>
      <c r="E8" s="6">
        <v>2.5</v>
      </c>
      <c r="F8" s="6" t="str">
        <f t="shared" si="2"/>
        <v>adulte</v>
      </c>
      <c r="G8">
        <f t="shared" si="3"/>
        <v>8.5091668705374968</v>
      </c>
    </row>
    <row r="9" spans="1:7" x14ac:dyDescent="0.3">
      <c r="A9" s="5" t="str">
        <f t="shared" si="0"/>
        <v>HONKO LAHY</v>
      </c>
      <c r="B9" s="19" t="s">
        <v>4</v>
      </c>
      <c r="C9" s="6">
        <v>7</v>
      </c>
      <c r="D9" s="6" t="str">
        <f t="shared" si="1"/>
        <v>Nanophanerophyte</v>
      </c>
      <c r="E9" s="6">
        <v>1.8</v>
      </c>
      <c r="F9" s="6" t="str">
        <f t="shared" si="2"/>
        <v>adulte</v>
      </c>
      <c r="G9">
        <f t="shared" si="3"/>
        <v>2.4584647963519957</v>
      </c>
    </row>
    <row r="10" spans="1:7" x14ac:dyDescent="0.3">
      <c r="A10" s="5" t="str">
        <f t="shared" si="0"/>
        <v>HONKO LAHY</v>
      </c>
      <c r="B10" s="19" t="s">
        <v>4</v>
      </c>
      <c r="C10" s="6">
        <v>7</v>
      </c>
      <c r="D10" s="6" t="str">
        <f t="shared" si="1"/>
        <v>Nanophanerophyte</v>
      </c>
      <c r="E10" s="6">
        <v>2</v>
      </c>
      <c r="F10" s="6" t="str">
        <f t="shared" si="2"/>
        <v>adulte</v>
      </c>
      <c r="G10">
        <f t="shared" si="3"/>
        <v>2.7337610243615522</v>
      </c>
    </row>
    <row r="11" spans="1:7" x14ac:dyDescent="0.3">
      <c r="A11" s="5" t="str">
        <f t="shared" si="0"/>
        <v>HONKO LAHY</v>
      </c>
      <c r="B11" s="19" t="s">
        <v>4</v>
      </c>
      <c r="C11" s="6">
        <v>11</v>
      </c>
      <c r="D11" s="6" t="str">
        <f t="shared" si="1"/>
        <v>Microphanerophyte</v>
      </c>
      <c r="E11" s="6">
        <v>2.5</v>
      </c>
      <c r="F11" s="6" t="str">
        <f t="shared" si="2"/>
        <v>adulte</v>
      </c>
      <c r="G11">
        <f t="shared" si="3"/>
        <v>8.5091668705374968</v>
      </c>
    </row>
    <row r="12" spans="1:7" x14ac:dyDescent="0.3">
      <c r="A12" s="5" t="str">
        <f t="shared" si="0"/>
        <v>HONKO LAHY</v>
      </c>
      <c r="B12" s="19" t="s">
        <v>4</v>
      </c>
      <c r="C12" s="6">
        <v>6.5</v>
      </c>
      <c r="D12" s="6" t="str">
        <f t="shared" si="1"/>
        <v>Nanophanerophyte</v>
      </c>
      <c r="E12" s="6">
        <v>1.9</v>
      </c>
      <c r="F12" s="6" t="str">
        <f t="shared" si="2"/>
        <v>adulte</v>
      </c>
      <c r="G12">
        <f t="shared" si="3"/>
        <v>2.2360048481952619</v>
      </c>
    </row>
    <row r="13" spans="1:7" x14ac:dyDescent="0.3">
      <c r="A13" s="5" t="str">
        <f t="shared" si="0"/>
        <v>HONKO LAHY</v>
      </c>
      <c r="B13" s="19" t="s">
        <v>4</v>
      </c>
      <c r="C13" s="6">
        <v>10</v>
      </c>
      <c r="D13" s="6" t="str">
        <f t="shared" si="1"/>
        <v>Nanophanerophyte</v>
      </c>
      <c r="E13" s="6">
        <v>2</v>
      </c>
      <c r="F13" s="6" t="str">
        <f t="shared" si="2"/>
        <v>adulte</v>
      </c>
      <c r="G13">
        <f t="shared" si="3"/>
        <v>5.6086729246807741</v>
      </c>
    </row>
    <row r="14" spans="1:7" x14ac:dyDescent="0.3">
      <c r="A14" s="5" t="str">
        <f t="shared" si="0"/>
        <v>HONKO VAVY</v>
      </c>
      <c r="B14" s="19" t="s">
        <v>19</v>
      </c>
      <c r="C14" s="6">
        <v>7.5</v>
      </c>
      <c r="D14" s="6" t="str">
        <f t="shared" si="1"/>
        <v>Nanophanerophyte</v>
      </c>
      <c r="E14" s="6">
        <v>2</v>
      </c>
      <c r="F14" s="6" t="str">
        <f t="shared" si="2"/>
        <v>adulte</v>
      </c>
      <c r="G14">
        <f>(10^(-0.7247))*(C14^2.3379)</f>
        <v>20.94622323280797</v>
      </c>
    </row>
    <row r="15" spans="1:7" x14ac:dyDescent="0.3">
      <c r="A15" s="5" t="str">
        <f t="shared" si="0"/>
        <v>HONKO LAHY</v>
      </c>
      <c r="B15" s="19" t="s">
        <v>4</v>
      </c>
      <c r="C15" s="6">
        <v>7</v>
      </c>
      <c r="D15" s="6" t="str">
        <f t="shared" si="1"/>
        <v>Nanophanerophyte</v>
      </c>
      <c r="E15" s="6">
        <v>2</v>
      </c>
      <c r="F15" s="6" t="str">
        <f t="shared" si="2"/>
        <v>adulte</v>
      </c>
      <c r="G15">
        <f t="shared" si="3"/>
        <v>2.7337610243615522</v>
      </c>
    </row>
    <row r="16" spans="1:7" x14ac:dyDescent="0.3">
      <c r="A16" s="5" t="str">
        <f t="shared" si="0"/>
        <v>HONKO LAHY</v>
      </c>
      <c r="B16" s="19" t="s">
        <v>4</v>
      </c>
      <c r="C16" s="6">
        <v>9</v>
      </c>
      <c r="D16" s="6" t="str">
        <f t="shared" si="1"/>
        <v>Nanophanerophyte</v>
      </c>
      <c r="E16" s="6">
        <v>2</v>
      </c>
      <c r="F16" s="6" t="str">
        <f t="shared" si="2"/>
        <v>adulte</v>
      </c>
      <c r="G16">
        <f t="shared" si="3"/>
        <v>4.5359369303180328</v>
      </c>
    </row>
    <row r="17" spans="1:7" x14ac:dyDescent="0.3">
      <c r="A17" s="5" t="str">
        <f t="shared" si="0"/>
        <v>HONKO LAHY</v>
      </c>
      <c r="B17" s="19" t="s">
        <v>4</v>
      </c>
      <c r="C17" s="6">
        <v>7.5</v>
      </c>
      <c r="D17" s="6" t="str">
        <f t="shared" si="1"/>
        <v>Nanophanerophyte</v>
      </c>
      <c r="E17" s="6">
        <v>1.9</v>
      </c>
      <c r="F17" s="6" t="str">
        <f t="shared" si="2"/>
        <v>adulte</v>
      </c>
      <c r="G17">
        <f t="shared" si="3"/>
        <v>2.9832495675830932</v>
      </c>
    </row>
    <row r="18" spans="1:7" x14ac:dyDescent="0.3">
      <c r="A18" s="5" t="str">
        <f t="shared" si="0"/>
        <v>HONKO LAHY</v>
      </c>
      <c r="B18" s="19" t="s">
        <v>4</v>
      </c>
      <c r="C18" s="6">
        <v>9</v>
      </c>
      <c r="D18" s="6" t="str">
        <f t="shared" si="1"/>
        <v>Nanophanerophyte</v>
      </c>
      <c r="E18" s="6">
        <v>2</v>
      </c>
      <c r="F18" s="6" t="str">
        <f t="shared" si="2"/>
        <v>adulte</v>
      </c>
      <c r="G18">
        <f t="shared" si="3"/>
        <v>4.5359369303180328</v>
      </c>
    </row>
    <row r="19" spans="1:7" x14ac:dyDescent="0.3">
      <c r="A19" s="5" t="str">
        <f t="shared" si="0"/>
        <v>HONKO LAHY</v>
      </c>
      <c r="B19" s="19" t="s">
        <v>4</v>
      </c>
      <c r="C19" s="6">
        <v>9.5</v>
      </c>
      <c r="D19" s="6" t="str">
        <f t="shared" si="1"/>
        <v>Nanophanerophyte</v>
      </c>
      <c r="E19" s="6">
        <v>2</v>
      </c>
      <c r="F19" s="6" t="str">
        <f t="shared" si="2"/>
        <v>adulte</v>
      </c>
      <c r="G19">
        <f t="shared" si="3"/>
        <v>5.0579809444756885</v>
      </c>
    </row>
    <row r="20" spans="1:7" x14ac:dyDescent="0.3">
      <c r="A20" s="5" t="str">
        <f t="shared" si="0"/>
        <v>HONKO LAHY</v>
      </c>
      <c r="B20" s="19" t="s">
        <v>4</v>
      </c>
      <c r="C20" s="6">
        <v>10</v>
      </c>
      <c r="D20" s="6" t="str">
        <f t="shared" si="1"/>
        <v>Microphanerophyte</v>
      </c>
      <c r="E20" s="6">
        <v>2.5</v>
      </c>
      <c r="F20" s="6" t="str">
        <f t="shared" si="2"/>
        <v>adulte</v>
      </c>
      <c r="G20">
        <f t="shared" si="3"/>
        <v>7.0224431268904457</v>
      </c>
    </row>
    <row r="21" spans="1:7" x14ac:dyDescent="0.3">
      <c r="A21" s="5" t="str">
        <f t="shared" si="0"/>
        <v>HONKO LAHY</v>
      </c>
      <c r="B21" s="19" t="s">
        <v>4</v>
      </c>
      <c r="C21" s="6">
        <v>7</v>
      </c>
      <c r="D21" s="6" t="str">
        <f t="shared" si="1"/>
        <v>Nanophanerophyte</v>
      </c>
      <c r="E21" s="6">
        <v>1.9</v>
      </c>
      <c r="F21" s="6" t="str">
        <f t="shared" si="2"/>
        <v>adulte</v>
      </c>
      <c r="G21">
        <f t="shared" si="3"/>
        <v>2.5960860566149946</v>
      </c>
    </row>
    <row r="22" spans="1:7" x14ac:dyDescent="0.3">
      <c r="A22" s="5" t="str">
        <f t="shared" si="0"/>
        <v>HONKO LAHY</v>
      </c>
      <c r="B22" s="19" t="s">
        <v>4</v>
      </c>
      <c r="C22" s="6">
        <v>8</v>
      </c>
      <c r="D22" s="6" t="str">
        <f t="shared" si="1"/>
        <v>Nanophanerophyte</v>
      </c>
      <c r="E22" s="6">
        <v>1.7</v>
      </c>
      <c r="F22" s="6" t="str">
        <f t="shared" si="2"/>
        <v>adulte</v>
      </c>
      <c r="G22">
        <f t="shared" si="3"/>
        <v>3.0373847070251339</v>
      </c>
    </row>
    <row r="23" spans="1:7" x14ac:dyDescent="0.3">
      <c r="A23" s="5" t="str">
        <f t="shared" si="0"/>
        <v>HONKO LAHY</v>
      </c>
      <c r="B23" s="19" t="s">
        <v>4</v>
      </c>
      <c r="C23" s="6">
        <v>9</v>
      </c>
      <c r="D23" s="6" t="str">
        <f t="shared" si="1"/>
        <v>Nanophanerophyte</v>
      </c>
      <c r="E23" s="6">
        <v>2</v>
      </c>
      <c r="F23" s="6" t="str">
        <f t="shared" si="2"/>
        <v>adulte</v>
      </c>
      <c r="G23">
        <f t="shared" si="3"/>
        <v>4.5359369303180328</v>
      </c>
    </row>
    <row r="24" spans="1:7" x14ac:dyDescent="0.3">
      <c r="A24" s="5" t="str">
        <f t="shared" si="0"/>
        <v>HONKO LAHY</v>
      </c>
      <c r="B24" s="19" t="s">
        <v>4</v>
      </c>
      <c r="C24" s="6">
        <v>11.5</v>
      </c>
      <c r="D24" s="6" t="str">
        <f t="shared" si="1"/>
        <v>Nanophanerophyte</v>
      </c>
      <c r="E24" s="6">
        <v>2</v>
      </c>
      <c r="F24" s="6" t="str">
        <f t="shared" si="2"/>
        <v>adulte</v>
      </c>
      <c r="G24">
        <f t="shared" si="3"/>
        <v>7.4328494626758816</v>
      </c>
    </row>
    <row r="25" spans="1:7" x14ac:dyDescent="0.3">
      <c r="A25" s="5" t="str">
        <f t="shared" si="0"/>
        <v>HONKO LAHY</v>
      </c>
      <c r="B25" s="19" t="s">
        <v>4</v>
      </c>
      <c r="C25" s="6">
        <v>12</v>
      </c>
      <c r="D25" s="6" t="str">
        <f t="shared" si="1"/>
        <v>Nanophanerophyte</v>
      </c>
      <c r="E25" s="6">
        <v>2</v>
      </c>
      <c r="F25" s="6" t="str">
        <f t="shared" si="2"/>
        <v>adulte</v>
      </c>
      <c r="G25">
        <f t="shared" si="3"/>
        <v>8.0983412381645152</v>
      </c>
    </row>
    <row r="26" spans="1:7" x14ac:dyDescent="0.3">
      <c r="A26" s="5" t="str">
        <f t="shared" si="0"/>
        <v>HONKO LAHY</v>
      </c>
      <c r="B26" s="19" t="s">
        <v>4</v>
      </c>
      <c r="C26" s="6">
        <v>8</v>
      </c>
      <c r="D26" s="6" t="str">
        <f t="shared" si="1"/>
        <v>Nanophanerophyte</v>
      </c>
      <c r="E26" s="6">
        <v>2</v>
      </c>
      <c r="F26" s="6" t="str">
        <f t="shared" si="2"/>
        <v>adulte</v>
      </c>
      <c r="G26">
        <f t="shared" si="3"/>
        <v>3.5776996791851765</v>
      </c>
    </row>
    <row r="27" spans="1:7" x14ac:dyDescent="0.3">
      <c r="A27" s="5" t="str">
        <f t="shared" si="0"/>
        <v>HONKO LAHY</v>
      </c>
      <c r="B27" s="19" t="s">
        <v>4</v>
      </c>
      <c r="C27" s="6">
        <v>7.5</v>
      </c>
      <c r="D27" s="6" t="str">
        <f t="shared" si="1"/>
        <v>Nanophanerophyte</v>
      </c>
      <c r="E27" s="6">
        <v>2</v>
      </c>
      <c r="F27" s="6" t="str">
        <f t="shared" si="2"/>
        <v>adulte</v>
      </c>
      <c r="G27">
        <f t="shared" si="3"/>
        <v>3.1414564910209304</v>
      </c>
    </row>
    <row r="28" spans="1:7" x14ac:dyDescent="0.3">
      <c r="A28" s="5" t="str">
        <f t="shared" si="0"/>
        <v>HONKO LAHY</v>
      </c>
      <c r="B28" s="19" t="s">
        <v>4</v>
      </c>
      <c r="C28" s="6">
        <v>7</v>
      </c>
      <c r="D28" s="6" t="str">
        <f t="shared" si="1"/>
        <v>Nanophanerophyte</v>
      </c>
      <c r="E28" s="6">
        <v>2</v>
      </c>
      <c r="F28" s="6" t="str">
        <f t="shared" si="2"/>
        <v>adulte</v>
      </c>
      <c r="G28">
        <f t="shared" si="3"/>
        <v>2.7337610243615522</v>
      </c>
    </row>
    <row r="29" spans="1:7" x14ac:dyDescent="0.3">
      <c r="A29" s="5" t="str">
        <f t="shared" si="0"/>
        <v>HONKO LAHY</v>
      </c>
      <c r="B29" s="19" t="s">
        <v>4</v>
      </c>
      <c r="C29" s="6">
        <v>13</v>
      </c>
      <c r="D29" s="6" t="str">
        <f t="shared" si="1"/>
        <v>Nanophanerophyte</v>
      </c>
      <c r="E29" s="6">
        <v>2</v>
      </c>
      <c r="F29" s="6" t="str">
        <f t="shared" si="2"/>
        <v>adulte</v>
      </c>
      <c r="G29">
        <f t="shared" si="3"/>
        <v>9.5155842657878953</v>
      </c>
    </row>
    <row r="30" spans="1:7" x14ac:dyDescent="0.3">
      <c r="A30" s="5" t="str">
        <f t="shared" si="0"/>
        <v>HONKO LAHY</v>
      </c>
      <c r="B30" s="19" t="s">
        <v>4</v>
      </c>
      <c r="C30" s="6">
        <v>6</v>
      </c>
      <c r="D30" s="6" t="str">
        <f t="shared" si="1"/>
        <v>Nanophanerophyte</v>
      </c>
      <c r="E30" s="6">
        <v>1.5</v>
      </c>
      <c r="F30" s="6" t="str">
        <f t="shared" si="2"/>
        <v>adulte</v>
      </c>
      <c r="G30">
        <f t="shared" si="3"/>
        <v>1.4997203484354833</v>
      </c>
    </row>
    <row r="31" spans="1:7" x14ac:dyDescent="0.3">
      <c r="A31" s="5" t="str">
        <f t="shared" si="0"/>
        <v>TSITOLOMINA</v>
      </c>
      <c r="B31" s="19" t="s">
        <v>51</v>
      </c>
      <c r="C31" s="6">
        <v>11</v>
      </c>
      <c r="D31" s="6" t="str">
        <f t="shared" si="1"/>
        <v>Nanophanerophyte</v>
      </c>
      <c r="E31" s="6">
        <v>2</v>
      </c>
      <c r="F31" s="6" t="str">
        <f t="shared" si="2"/>
        <v>adulte</v>
      </c>
      <c r="G31">
        <f>0.464*0.741*(((C31^2)*E31)^0.94275)</f>
        <v>60.768445203944893</v>
      </c>
    </row>
    <row r="32" spans="1:7" x14ac:dyDescent="0.3">
      <c r="A32" s="5" t="str">
        <f t="shared" si="0"/>
        <v>HONKO LAHY</v>
      </c>
      <c r="B32" s="19" t="s">
        <v>4</v>
      </c>
      <c r="C32" s="6">
        <v>8</v>
      </c>
      <c r="D32" s="6" t="str">
        <f t="shared" si="1"/>
        <v>Nanophanerophyte</v>
      </c>
      <c r="E32" s="6">
        <v>1.9</v>
      </c>
      <c r="F32" s="6" t="str">
        <f t="shared" si="2"/>
        <v>adulte</v>
      </c>
      <c r="G32">
        <f t="shared" si="3"/>
        <v>3.3975231079526154</v>
      </c>
    </row>
    <row r="33" spans="1:7" x14ac:dyDescent="0.3">
      <c r="A33" s="5" t="str">
        <f t="shared" si="0"/>
        <v>HONKO LAHY</v>
      </c>
      <c r="B33" s="19" t="s">
        <v>4</v>
      </c>
      <c r="C33" s="6">
        <v>9.5</v>
      </c>
      <c r="D33" s="6" t="str">
        <f t="shared" si="1"/>
        <v>Nanophanerophyte</v>
      </c>
      <c r="E33" s="6">
        <v>2</v>
      </c>
      <c r="F33" s="6" t="str">
        <f t="shared" si="2"/>
        <v>adulte</v>
      </c>
      <c r="G33">
        <f t="shared" si="3"/>
        <v>5.0579809444756885</v>
      </c>
    </row>
    <row r="34" spans="1:7" x14ac:dyDescent="0.3">
      <c r="A34" s="5" t="str">
        <f t="shared" si="0"/>
        <v>HONKO LAHY</v>
      </c>
      <c r="B34" s="19" t="s">
        <v>4</v>
      </c>
      <c r="C34" s="6">
        <v>10</v>
      </c>
      <c r="D34" s="6" t="str">
        <f t="shared" si="1"/>
        <v>Nanophanerophyte</v>
      </c>
      <c r="E34" s="6">
        <v>2</v>
      </c>
      <c r="F34" s="6" t="str">
        <f t="shared" si="2"/>
        <v>adulte</v>
      </c>
      <c r="G34">
        <f t="shared" si="3"/>
        <v>5.6086729246807741</v>
      </c>
    </row>
    <row r="35" spans="1:7" x14ac:dyDescent="0.3">
      <c r="A35" s="5" t="str">
        <f t="shared" si="0"/>
        <v>HONKO LAHY</v>
      </c>
      <c r="B35" s="19" t="s">
        <v>4</v>
      </c>
      <c r="C35" s="6">
        <v>8</v>
      </c>
      <c r="D35" s="6" t="str">
        <f t="shared" si="1"/>
        <v>Nanophanerophyte</v>
      </c>
      <c r="E35" s="6">
        <v>2</v>
      </c>
      <c r="F35" s="6" t="str">
        <f t="shared" si="2"/>
        <v>adulte</v>
      </c>
      <c r="G35">
        <f t="shared" si="3"/>
        <v>3.5776996791851765</v>
      </c>
    </row>
    <row r="36" spans="1:7" x14ac:dyDescent="0.3">
      <c r="A36" s="5" t="str">
        <f t="shared" si="0"/>
        <v>HONKO LAHY</v>
      </c>
      <c r="B36" s="19" t="s">
        <v>4</v>
      </c>
      <c r="C36" s="6">
        <v>12</v>
      </c>
      <c r="D36" s="6" t="str">
        <f t="shared" si="1"/>
        <v>Nanophanerophyte</v>
      </c>
      <c r="E36" s="6">
        <v>2</v>
      </c>
      <c r="F36" s="6" t="str">
        <f t="shared" si="2"/>
        <v>adulte</v>
      </c>
      <c r="G36">
        <f t="shared" si="3"/>
        <v>8.0983412381645152</v>
      </c>
    </row>
    <row r="37" spans="1:7" x14ac:dyDescent="0.3">
      <c r="A37" s="5" t="str">
        <f t="shared" si="0"/>
        <v>HONKO LAHY</v>
      </c>
      <c r="B37" s="19" t="s">
        <v>4</v>
      </c>
      <c r="C37" s="6">
        <v>10</v>
      </c>
      <c r="D37" s="6" t="str">
        <f t="shared" si="1"/>
        <v>Nanophanerophyte</v>
      </c>
      <c r="E37" s="6">
        <v>2</v>
      </c>
      <c r="F37" s="6" t="str">
        <f t="shared" si="2"/>
        <v>adulte</v>
      </c>
      <c r="G37">
        <f t="shared" si="3"/>
        <v>5.6086729246807741</v>
      </c>
    </row>
    <row r="38" spans="1:7" x14ac:dyDescent="0.3">
      <c r="A38" s="5" t="str">
        <f t="shared" ref="A38:A69" si="4"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38" s="19" t="s">
        <v>4</v>
      </c>
      <c r="C38" s="6">
        <v>7</v>
      </c>
      <c r="D38" s="6" t="str">
        <f t="shared" si="1"/>
        <v>Nanophanerophyte</v>
      </c>
      <c r="E38" s="6">
        <v>1.6</v>
      </c>
      <c r="F38" s="6" t="str">
        <f t="shared" si="2"/>
        <v>adulte</v>
      </c>
      <c r="G38">
        <f t="shared" si="3"/>
        <v>2.1833956021903163</v>
      </c>
    </row>
    <row r="39" spans="1:7" x14ac:dyDescent="0.3">
      <c r="A39" s="5" t="str">
        <f t="shared" si="4"/>
        <v>HONKO LAHY</v>
      </c>
      <c r="B39" s="19" t="s">
        <v>4</v>
      </c>
      <c r="C39" s="6">
        <v>8</v>
      </c>
      <c r="D39" s="6" t="str">
        <f t="shared" si="1"/>
        <v>Nanophanerophyte</v>
      </c>
      <c r="E39" s="6">
        <v>1.8</v>
      </c>
      <c r="F39" s="6" t="str">
        <f t="shared" si="2"/>
        <v>adulte</v>
      </c>
      <c r="G39">
        <f t="shared" si="3"/>
        <v>3.217416824226889</v>
      </c>
    </row>
    <row r="40" spans="1:7" x14ac:dyDescent="0.3">
      <c r="A40" s="5" t="str">
        <f t="shared" si="4"/>
        <v>HONKO LAHY</v>
      </c>
      <c r="B40" s="19" t="s">
        <v>4</v>
      </c>
      <c r="C40" s="6">
        <v>9</v>
      </c>
      <c r="D40" s="6" t="str">
        <f t="shared" si="1"/>
        <v>Nanophanerophyte</v>
      </c>
      <c r="E40" s="6">
        <v>1.8</v>
      </c>
      <c r="F40" s="6" t="str">
        <f t="shared" si="2"/>
        <v>adulte</v>
      </c>
      <c r="G40">
        <f t="shared" si="3"/>
        <v>4.0791573082962351</v>
      </c>
    </row>
    <row r="41" spans="1:7" x14ac:dyDescent="0.3">
      <c r="A41" s="5" t="str">
        <f t="shared" si="4"/>
        <v>HONKO VAVY</v>
      </c>
      <c r="B41" s="19" t="s">
        <v>19</v>
      </c>
      <c r="C41" s="6">
        <v>9</v>
      </c>
      <c r="D41" s="6" t="str">
        <f t="shared" si="1"/>
        <v>Nanophanerophyte</v>
      </c>
      <c r="E41" s="6">
        <v>1.8</v>
      </c>
      <c r="F41" s="6" t="str">
        <f t="shared" si="2"/>
        <v>adulte</v>
      </c>
      <c r="G41">
        <f>(10^(-0.7247))*(C41^2.3379)</f>
        <v>32.079202483894406</v>
      </c>
    </row>
    <row r="42" spans="1:7" x14ac:dyDescent="0.3">
      <c r="A42" s="5" t="str">
        <f t="shared" si="4"/>
        <v>HONKO LAHY</v>
      </c>
      <c r="B42" s="19" t="s">
        <v>4</v>
      </c>
      <c r="C42" s="6">
        <v>7</v>
      </c>
      <c r="D42" s="6" t="str">
        <f t="shared" si="1"/>
        <v>Nanophanerophyte</v>
      </c>
      <c r="E42" s="6">
        <v>1.6</v>
      </c>
      <c r="F42" s="6" t="str">
        <f t="shared" si="2"/>
        <v>adulte</v>
      </c>
      <c r="G42">
        <f t="shared" si="3"/>
        <v>2.1833956021903163</v>
      </c>
    </row>
    <row r="43" spans="1:7" x14ac:dyDescent="0.3">
      <c r="A43" s="5" t="str">
        <f t="shared" si="4"/>
        <v>HONKO LAHY</v>
      </c>
      <c r="B43" s="19" t="s">
        <v>4</v>
      </c>
      <c r="C43" s="6">
        <v>16</v>
      </c>
      <c r="D43" s="6" t="str">
        <f t="shared" si="1"/>
        <v>Microphanerophyte</v>
      </c>
      <c r="E43" s="6">
        <v>3</v>
      </c>
      <c r="F43" s="6" t="str">
        <f t="shared" si="2"/>
        <v>adulte</v>
      </c>
      <c r="G43">
        <f t="shared" si="3"/>
        <v>21.753103849378505</v>
      </c>
    </row>
    <row r="44" spans="1:7" x14ac:dyDescent="0.3">
      <c r="A44" s="5" t="str">
        <f t="shared" si="4"/>
        <v>HONKO LAHY</v>
      </c>
      <c r="B44" s="19" t="s">
        <v>4</v>
      </c>
      <c r="C44" s="6">
        <v>8</v>
      </c>
      <c r="D44" s="6" t="str">
        <f t="shared" si="1"/>
        <v>Nanophanerophyte</v>
      </c>
      <c r="E44" s="6">
        <v>2</v>
      </c>
      <c r="F44" s="6" t="str">
        <f t="shared" si="2"/>
        <v>adulte</v>
      </c>
      <c r="G44">
        <f t="shared" si="3"/>
        <v>3.5776996791851765</v>
      </c>
    </row>
    <row r="45" spans="1:7" x14ac:dyDescent="0.3">
      <c r="A45" s="5" t="str">
        <f t="shared" si="4"/>
        <v>ANTALAOTRA</v>
      </c>
      <c r="B45" s="19" t="s">
        <v>21</v>
      </c>
      <c r="C45" s="6">
        <v>6.5</v>
      </c>
      <c r="D45" s="6" t="str">
        <f t="shared" si="1"/>
        <v>Nanophanerophyte</v>
      </c>
      <c r="E45" s="6">
        <v>1.8</v>
      </c>
      <c r="F45" s="6" t="str">
        <f t="shared" si="2"/>
        <v>adulte</v>
      </c>
      <c r="G45">
        <f>0.083*0.7*(((C45^2)*E45)^0.89806)</f>
        <v>2.8412934912033978</v>
      </c>
    </row>
    <row r="46" spans="1:7" x14ac:dyDescent="0.3">
      <c r="A46" s="5" t="str">
        <f t="shared" si="4"/>
        <v>HONKO LAHY</v>
      </c>
      <c r="B46" s="19" t="s">
        <v>4</v>
      </c>
      <c r="C46" s="6">
        <v>25</v>
      </c>
      <c r="D46" s="6" t="str">
        <f t="shared" si="1"/>
        <v>Microphanerophyte</v>
      </c>
      <c r="E46" s="6">
        <v>3</v>
      </c>
      <c r="F46" s="6" t="str">
        <f t="shared" si="2"/>
        <v>adulte</v>
      </c>
      <c r="G46">
        <f t="shared" si="3"/>
        <v>53.460583918904014</v>
      </c>
    </row>
    <row r="47" spans="1:7" x14ac:dyDescent="0.3">
      <c r="A47" s="5" t="str">
        <f t="shared" si="4"/>
        <v>TSITOLOMINA</v>
      </c>
      <c r="B47" s="19" t="s">
        <v>51</v>
      </c>
      <c r="C47" s="6">
        <v>10</v>
      </c>
      <c r="D47" s="6" t="str">
        <f t="shared" si="1"/>
        <v>Nanophanerophyte</v>
      </c>
      <c r="E47" s="6">
        <v>1.9</v>
      </c>
      <c r="F47" s="6" t="str">
        <f t="shared" si="2"/>
        <v>adulte</v>
      </c>
      <c r="G47">
        <f>0.464*0.741*(((C47^2)*E47)^0.94275)</f>
        <v>48.376132580243286</v>
      </c>
    </row>
    <row r="48" spans="1:7" x14ac:dyDescent="0.3">
      <c r="A48" s="5" t="str">
        <f t="shared" si="4"/>
        <v>HONKO LAHY</v>
      </c>
      <c r="B48" s="19" t="s">
        <v>4</v>
      </c>
      <c r="C48" s="6">
        <v>8</v>
      </c>
      <c r="D48" s="6" t="str">
        <f t="shared" si="1"/>
        <v>Nanophanerophyte</v>
      </c>
      <c r="E48" s="6">
        <v>2</v>
      </c>
      <c r="F48" s="6" t="str">
        <f t="shared" si="2"/>
        <v>adulte</v>
      </c>
      <c r="G48">
        <f t="shared" si="3"/>
        <v>3.5776996791851765</v>
      </c>
    </row>
    <row r="49" spans="1:7" x14ac:dyDescent="0.3">
      <c r="A49" s="5" t="str">
        <f t="shared" si="4"/>
        <v>HONKO LAHY</v>
      </c>
      <c r="B49" s="19" t="s">
        <v>4</v>
      </c>
      <c r="C49" s="6">
        <v>11</v>
      </c>
      <c r="D49" s="6" t="str">
        <f t="shared" si="1"/>
        <v>Microphanerophyte</v>
      </c>
      <c r="E49" s="6">
        <v>2.5</v>
      </c>
      <c r="F49" s="6" t="str">
        <f t="shared" si="2"/>
        <v>adulte</v>
      </c>
      <c r="G49">
        <f t="shared" si="3"/>
        <v>8.5091668705374968</v>
      </c>
    </row>
    <row r="50" spans="1:7" x14ac:dyDescent="0.3">
      <c r="A50" s="5" t="str">
        <f t="shared" si="4"/>
        <v>HONKO LAHY</v>
      </c>
      <c r="B50" s="19" t="s">
        <v>4</v>
      </c>
      <c r="C50" s="6">
        <v>7</v>
      </c>
      <c r="D50" s="6" t="str">
        <f t="shared" si="1"/>
        <v>Nanophanerophyte</v>
      </c>
      <c r="E50" s="6">
        <v>2</v>
      </c>
      <c r="F50" s="6" t="str">
        <f t="shared" si="2"/>
        <v>adulte</v>
      </c>
      <c r="G50">
        <f t="shared" si="3"/>
        <v>2.7337610243615522</v>
      </c>
    </row>
    <row r="51" spans="1:7" x14ac:dyDescent="0.3">
      <c r="A51" s="5" t="str">
        <f t="shared" si="4"/>
        <v>HONKO LAHY</v>
      </c>
      <c r="B51" s="19" t="s">
        <v>4</v>
      </c>
      <c r="C51" s="6">
        <v>11</v>
      </c>
      <c r="D51" s="6" t="str">
        <f t="shared" si="1"/>
        <v>Nanophanerophyte</v>
      </c>
      <c r="E51" s="6">
        <v>2</v>
      </c>
      <c r="F51" s="6" t="str">
        <f t="shared" si="2"/>
        <v>adulte</v>
      </c>
      <c r="G51">
        <f t="shared" si="3"/>
        <v>6.7960869139152562</v>
      </c>
    </row>
    <row r="52" spans="1:7" x14ac:dyDescent="0.3">
      <c r="A52" s="5" t="str">
        <f t="shared" si="4"/>
        <v>HONKO LAHY</v>
      </c>
      <c r="B52" s="19" t="s">
        <v>4</v>
      </c>
      <c r="C52" s="6">
        <v>9</v>
      </c>
      <c r="D52" s="6" t="str">
        <f t="shared" si="1"/>
        <v>Nanophanerophyte</v>
      </c>
      <c r="E52" s="6">
        <v>2</v>
      </c>
      <c r="F52" s="6" t="str">
        <f t="shared" si="2"/>
        <v>adulte</v>
      </c>
      <c r="G52">
        <f t="shared" si="3"/>
        <v>4.5359369303180328</v>
      </c>
    </row>
    <row r="53" spans="1:7" x14ac:dyDescent="0.3">
      <c r="A53" s="5" t="str">
        <f t="shared" si="4"/>
        <v>HONKO LAHY</v>
      </c>
      <c r="B53" s="19" t="s">
        <v>4</v>
      </c>
      <c r="C53" s="6">
        <v>9.5</v>
      </c>
      <c r="D53" s="6" t="str">
        <f t="shared" si="1"/>
        <v>Nanophanerophyte</v>
      </c>
      <c r="E53" s="6">
        <v>2</v>
      </c>
      <c r="F53" s="6" t="str">
        <f t="shared" si="2"/>
        <v>adulte</v>
      </c>
      <c r="G53">
        <f t="shared" si="3"/>
        <v>5.0579809444756885</v>
      </c>
    </row>
    <row r="54" spans="1:7" x14ac:dyDescent="0.3">
      <c r="A54" s="5" t="str">
        <f t="shared" si="4"/>
        <v>HONKO VAVY</v>
      </c>
      <c r="B54" s="19" t="s">
        <v>19</v>
      </c>
      <c r="C54" s="6">
        <v>10</v>
      </c>
      <c r="D54" s="6" t="str">
        <f t="shared" si="1"/>
        <v>Nanophanerophyte</v>
      </c>
      <c r="E54" s="6">
        <v>1.9</v>
      </c>
      <c r="F54" s="6" t="str">
        <f t="shared" si="2"/>
        <v>adulte</v>
      </c>
      <c r="G54">
        <f>(10^(-0.7247))*(C54^2.3379)</f>
        <v>41.039305246101627</v>
      </c>
    </row>
    <row r="55" spans="1:7" x14ac:dyDescent="0.3">
      <c r="A55" s="5" t="str">
        <f t="shared" si="4"/>
        <v>TSITOLOMINA</v>
      </c>
      <c r="B55" s="19" t="s">
        <v>51</v>
      </c>
      <c r="C55" s="6">
        <v>10</v>
      </c>
      <c r="D55" s="6" t="str">
        <f t="shared" si="1"/>
        <v>Nanophanerophyte</v>
      </c>
      <c r="E55" s="6">
        <v>1.9</v>
      </c>
      <c r="F55" s="6" t="str">
        <f t="shared" si="2"/>
        <v>adulte</v>
      </c>
      <c r="G55">
        <f>0.464*0.741*(((C55^2)*E55)^0.94275)</f>
        <v>48.376132580243286</v>
      </c>
    </row>
    <row r="56" spans="1:7" x14ac:dyDescent="0.3">
      <c r="A56" s="5" t="str">
        <f t="shared" si="4"/>
        <v>HONKO LAHY</v>
      </c>
      <c r="B56" s="19" t="s">
        <v>4</v>
      </c>
      <c r="C56" s="6">
        <v>10</v>
      </c>
      <c r="D56" s="6" t="str">
        <f t="shared" si="1"/>
        <v>Nanophanerophyte</v>
      </c>
      <c r="E56" s="6">
        <v>2</v>
      </c>
      <c r="F56" s="6" t="str">
        <f t="shared" si="2"/>
        <v>adulte</v>
      </c>
      <c r="G56">
        <f t="shared" si="3"/>
        <v>5.6086729246807741</v>
      </c>
    </row>
    <row r="57" spans="1:7" x14ac:dyDescent="0.3">
      <c r="A57" s="5" t="str">
        <f t="shared" si="4"/>
        <v>HONKO LAHY</v>
      </c>
      <c r="B57" s="19" t="s">
        <v>4</v>
      </c>
      <c r="C57" s="6">
        <v>11</v>
      </c>
      <c r="D57" s="6" t="str">
        <f t="shared" si="1"/>
        <v>Microphanerophyte</v>
      </c>
      <c r="E57" s="6">
        <v>2.5</v>
      </c>
      <c r="F57" s="6" t="str">
        <f t="shared" si="2"/>
        <v>adulte</v>
      </c>
      <c r="G57">
        <f t="shared" si="3"/>
        <v>8.5091668705374968</v>
      </c>
    </row>
    <row r="58" spans="1:7" x14ac:dyDescent="0.3">
      <c r="A58" s="5" t="str">
        <f t="shared" si="4"/>
        <v>HONKO LAHY</v>
      </c>
      <c r="B58" s="19" t="s">
        <v>4</v>
      </c>
      <c r="C58" s="6">
        <v>15</v>
      </c>
      <c r="D58" s="6" t="str">
        <f t="shared" si="1"/>
        <v>Microphanerophyte</v>
      </c>
      <c r="E58" s="6">
        <v>3</v>
      </c>
      <c r="F58" s="6" t="str">
        <f t="shared" si="2"/>
        <v>adulte</v>
      </c>
      <c r="G58">
        <f t="shared" si="3"/>
        <v>19.100661155283486</v>
      </c>
    </row>
    <row r="59" spans="1:7" x14ac:dyDescent="0.3">
      <c r="A59" s="5" t="str">
        <f t="shared" si="4"/>
        <v>HONKO LAHY</v>
      </c>
      <c r="B59" s="19" t="s">
        <v>4</v>
      </c>
      <c r="C59" s="6">
        <v>12</v>
      </c>
      <c r="D59" s="6" t="str">
        <f t="shared" si="1"/>
        <v>Microphanerophyte</v>
      </c>
      <c r="E59" s="6">
        <v>2.5</v>
      </c>
      <c r="F59" s="6" t="str">
        <f t="shared" si="2"/>
        <v>adulte</v>
      </c>
      <c r="G59">
        <f t="shared" si="3"/>
        <v>10.139678589012874</v>
      </c>
    </row>
    <row r="60" spans="1:7" x14ac:dyDescent="0.3">
      <c r="A60" s="5" t="str">
        <f t="shared" si="4"/>
        <v>HONKO LAHY</v>
      </c>
      <c r="B60" s="19" t="s">
        <v>4</v>
      </c>
      <c r="C60" s="6">
        <v>11</v>
      </c>
      <c r="D60" s="6" t="str">
        <f t="shared" si="1"/>
        <v>Microphanerophyte</v>
      </c>
      <c r="E60" s="6">
        <v>2.5</v>
      </c>
      <c r="F60" s="6" t="str">
        <f t="shared" si="2"/>
        <v>adulte</v>
      </c>
      <c r="G60">
        <f t="shared" si="3"/>
        <v>8.5091668705374968</v>
      </c>
    </row>
    <row r="61" spans="1:7" x14ac:dyDescent="0.3">
      <c r="A61" s="5" t="str">
        <f t="shared" si="4"/>
        <v>TSITOLOMINA</v>
      </c>
      <c r="B61" s="19" t="s">
        <v>51</v>
      </c>
      <c r="C61" s="6">
        <v>10</v>
      </c>
      <c r="D61" s="6" t="str">
        <f t="shared" si="1"/>
        <v>Nanophanerophyte</v>
      </c>
      <c r="E61" s="6">
        <v>1.9</v>
      </c>
      <c r="F61" s="6" t="str">
        <f t="shared" si="2"/>
        <v>adulte</v>
      </c>
      <c r="G61">
        <f>0.464*0.741*(((C61^2)*E61)^0.94275)</f>
        <v>48.376132580243286</v>
      </c>
    </row>
    <row r="62" spans="1:7" x14ac:dyDescent="0.3">
      <c r="A62" s="5" t="str">
        <f t="shared" si="4"/>
        <v>HONKO LAHY</v>
      </c>
      <c r="B62" s="19" t="s">
        <v>4</v>
      </c>
      <c r="C62" s="6">
        <v>9</v>
      </c>
      <c r="D62" s="6" t="str">
        <f t="shared" si="1"/>
        <v>Nanophanerophyte</v>
      </c>
      <c r="E62" s="6">
        <v>2</v>
      </c>
      <c r="F62" s="6" t="str">
        <f t="shared" si="2"/>
        <v>adulte</v>
      </c>
      <c r="G62">
        <f t="shared" si="3"/>
        <v>4.5359369303180328</v>
      </c>
    </row>
    <row r="63" spans="1:7" x14ac:dyDescent="0.3">
      <c r="A63" s="5" t="str">
        <f t="shared" si="4"/>
        <v>TSITOLOMINA</v>
      </c>
      <c r="B63" s="19" t="s">
        <v>51</v>
      </c>
      <c r="C63" s="6">
        <v>7</v>
      </c>
      <c r="D63" s="6" t="str">
        <f t="shared" si="1"/>
        <v>Nanophanerophyte</v>
      </c>
      <c r="E63" s="6">
        <v>1.5</v>
      </c>
      <c r="F63" s="6" t="str">
        <f t="shared" si="2"/>
        <v>adulte</v>
      </c>
      <c r="G63">
        <f>0.464*0.741*(((C63^2)*E63)^0.94275)</f>
        <v>19.75961950413739</v>
      </c>
    </row>
    <row r="64" spans="1:7" x14ac:dyDescent="0.3">
      <c r="A64" s="5" t="str">
        <f t="shared" si="4"/>
        <v>HONKO LAHY</v>
      </c>
      <c r="B64" s="19" t="s">
        <v>4</v>
      </c>
      <c r="C64" s="6">
        <v>9</v>
      </c>
      <c r="D64" s="6" t="str">
        <f t="shared" si="1"/>
        <v>Nanophanerophyte</v>
      </c>
      <c r="E64" s="6">
        <v>2</v>
      </c>
      <c r="F64" s="6" t="str">
        <f t="shared" si="2"/>
        <v>adulte</v>
      </c>
      <c r="G64">
        <f t="shared" si="3"/>
        <v>4.5359369303180328</v>
      </c>
    </row>
    <row r="65" spans="1:7" x14ac:dyDescent="0.3">
      <c r="A65" s="5" t="str">
        <f t="shared" si="4"/>
        <v>HONKO LAHY</v>
      </c>
      <c r="B65" s="19" t="s">
        <v>4</v>
      </c>
      <c r="C65" s="6">
        <v>11</v>
      </c>
      <c r="D65" s="6" t="str">
        <f t="shared" si="1"/>
        <v>Nanophanerophyte</v>
      </c>
      <c r="E65" s="6">
        <v>2</v>
      </c>
      <c r="F65" s="6" t="str">
        <f t="shared" si="2"/>
        <v>adulte</v>
      </c>
      <c r="G65">
        <f t="shared" si="3"/>
        <v>6.7960869139152562</v>
      </c>
    </row>
    <row r="66" spans="1:7" x14ac:dyDescent="0.3">
      <c r="A66" s="5" t="str">
        <f t="shared" si="4"/>
        <v>HONKO LAHY</v>
      </c>
      <c r="B66" s="19" t="s">
        <v>4</v>
      </c>
      <c r="C66" s="6">
        <v>7.5</v>
      </c>
      <c r="D66" s="6" t="str">
        <f t="shared" si="1"/>
        <v>Nanophanerophyte</v>
      </c>
      <c r="E66" s="6">
        <v>1.6</v>
      </c>
      <c r="F66" s="6" t="str">
        <f t="shared" si="2"/>
        <v>adulte</v>
      </c>
      <c r="G66">
        <f t="shared" si="3"/>
        <v>2.5090131236212194</v>
      </c>
    </row>
    <row r="67" spans="1:7" x14ac:dyDescent="0.3">
      <c r="A67" s="5" t="str">
        <f t="shared" si="4"/>
        <v>HONKO LAHY</v>
      </c>
      <c r="B67" s="19" t="s">
        <v>4</v>
      </c>
      <c r="C67" s="6">
        <v>19.5</v>
      </c>
      <c r="D67" s="6" t="str">
        <f t="shared" si="1"/>
        <v>Microphanerophyte</v>
      </c>
      <c r="E67" s="6">
        <v>3</v>
      </c>
      <c r="F67" s="6" t="str">
        <f t="shared" si="2"/>
        <v>adulte</v>
      </c>
      <c r="G67">
        <f t="shared" si="3"/>
        <v>32.405874472650964</v>
      </c>
    </row>
    <row r="68" spans="1:7" x14ac:dyDescent="0.3">
      <c r="A68" s="5" t="str">
        <f t="shared" si="4"/>
        <v>HONKO LAHY</v>
      </c>
      <c r="B68" s="19" t="s">
        <v>4</v>
      </c>
      <c r="C68" s="6">
        <v>8</v>
      </c>
      <c r="D68" s="6" t="str">
        <f t="shared" si="1"/>
        <v>Nanophanerophyte</v>
      </c>
      <c r="E68" s="6">
        <v>2</v>
      </c>
      <c r="F68" s="6" t="str">
        <f t="shared" si="2"/>
        <v>adulte</v>
      </c>
      <c r="G68">
        <f t="shared" si="3"/>
        <v>3.5776996791851765</v>
      </c>
    </row>
    <row r="69" spans="1:7" x14ac:dyDescent="0.3">
      <c r="A69" s="5" t="str">
        <f t="shared" si="4"/>
        <v>TSITOLOMINA</v>
      </c>
      <c r="B69" s="19" t="s">
        <v>51</v>
      </c>
      <c r="C69" s="6">
        <v>12</v>
      </c>
      <c r="D69" s="6" t="str">
        <f t="shared" si="1"/>
        <v>Nanophanerophyte</v>
      </c>
      <c r="E69" s="6">
        <v>2</v>
      </c>
      <c r="F69" s="6" t="str">
        <f t="shared" si="2"/>
        <v>adulte</v>
      </c>
      <c r="G69">
        <f>0.464*0.741*(((C69^2)*E69)^0.94275)</f>
        <v>71.602544583172303</v>
      </c>
    </row>
    <row r="70" spans="1:7" x14ac:dyDescent="0.3">
      <c r="A70" s="5" t="str">
        <f t="shared" ref="A70:A101" si="5"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70" s="19" t="s">
        <v>4</v>
      </c>
      <c r="C70" s="6">
        <v>18.5</v>
      </c>
      <c r="D70" s="6" t="str">
        <f t="shared" si="1"/>
        <v>Microphanerophyte</v>
      </c>
      <c r="E70" s="6">
        <v>3</v>
      </c>
      <c r="F70" s="6" t="str">
        <f t="shared" si="2"/>
        <v>adulte</v>
      </c>
      <c r="G70">
        <f t="shared" si="3"/>
        <v>29.144670623990098</v>
      </c>
    </row>
    <row r="71" spans="1:7" x14ac:dyDescent="0.3">
      <c r="A71" s="5" t="str">
        <f t="shared" si="5"/>
        <v>HONKO LAHY</v>
      </c>
      <c r="B71" s="19" t="s">
        <v>4</v>
      </c>
      <c r="C71" s="6">
        <v>8</v>
      </c>
      <c r="D71" s="6" t="str">
        <f t="shared" ref="D71:D127" si="6">IF(E:E&gt;8,"Mesophanerophyte",IF(E:E&gt;2,"Microphanerophyte",IF(E:E&gt;0.5,"Nanophanerophyte"," ")))</f>
        <v>Nanophanerophyte</v>
      </c>
      <c r="E71" s="6">
        <v>2</v>
      </c>
      <c r="F71" s="6" t="str">
        <f t="shared" ref="F71:F127" si="7">IF(C71:C192&gt;=6,"adulte",IF(C71:C192&gt;=2.5,"jeune plant",IF(C71:C192&lt;2.5,"Rég"," ")))</f>
        <v>adulte</v>
      </c>
      <c r="G71">
        <f t="shared" ref="G71:G127" si="8">0.0311*(((C71^2)*E71)^1.00741)*0.867</f>
        <v>3.5776996791851765</v>
      </c>
    </row>
    <row r="72" spans="1:7" x14ac:dyDescent="0.3">
      <c r="A72" s="5" t="str">
        <f t="shared" si="5"/>
        <v>HONKO VAVY</v>
      </c>
      <c r="B72" s="19" t="s">
        <v>19</v>
      </c>
      <c r="C72" s="6">
        <v>7</v>
      </c>
      <c r="D72" s="6" t="str">
        <f t="shared" si="6"/>
        <v>Nanophanerophyte</v>
      </c>
      <c r="E72" s="6">
        <v>1.5</v>
      </c>
      <c r="F72" s="6" t="str">
        <f t="shared" si="7"/>
        <v>adulte</v>
      </c>
      <c r="G72">
        <f>(10^(-0.7247))*(C72^2.3379)</f>
        <v>17.826033065034313</v>
      </c>
    </row>
    <row r="73" spans="1:7" x14ac:dyDescent="0.3">
      <c r="A73" s="5" t="str">
        <f t="shared" si="5"/>
        <v>HONKO VAVY</v>
      </c>
      <c r="B73" s="19" t="s">
        <v>19</v>
      </c>
      <c r="C73" s="6">
        <v>7</v>
      </c>
      <c r="D73" s="6" t="str">
        <f t="shared" si="6"/>
        <v>Nanophanerophyte</v>
      </c>
      <c r="E73" s="6">
        <v>1.7</v>
      </c>
      <c r="F73" s="6" t="str">
        <f t="shared" si="7"/>
        <v>adulte</v>
      </c>
      <c r="G73">
        <f>(10^(-0.7247))*(C73^2.3379)</f>
        <v>17.826033065034313</v>
      </c>
    </row>
    <row r="74" spans="1:7" x14ac:dyDescent="0.3">
      <c r="A74" s="5" t="str">
        <f t="shared" si="5"/>
        <v>HONKO LAHY</v>
      </c>
      <c r="B74" s="19" t="s">
        <v>4</v>
      </c>
      <c r="C74" s="6">
        <v>19</v>
      </c>
      <c r="D74" s="6" t="str">
        <f t="shared" si="6"/>
        <v>Microphanerophyte</v>
      </c>
      <c r="E74" s="6">
        <v>4</v>
      </c>
      <c r="F74" s="6" t="str">
        <f t="shared" si="7"/>
        <v>adulte</v>
      </c>
      <c r="G74">
        <f t="shared" si="8"/>
        <v>41.092169668698645</v>
      </c>
    </row>
    <row r="75" spans="1:7" x14ac:dyDescent="0.3">
      <c r="A75" s="5" t="str">
        <f t="shared" si="5"/>
        <v>TSITOLOMINA</v>
      </c>
      <c r="B75" s="19" t="s">
        <v>51</v>
      </c>
      <c r="C75" s="6">
        <v>13</v>
      </c>
      <c r="D75" s="6" t="str">
        <f t="shared" si="6"/>
        <v>Nanophanerophyte</v>
      </c>
      <c r="E75" s="6">
        <v>2</v>
      </c>
      <c r="F75" s="6" t="str">
        <f t="shared" si="7"/>
        <v>adulte</v>
      </c>
      <c r="G75">
        <f>0.464*0.741*(((C75^2)*E75)^0.94275)</f>
        <v>83.266902186875996</v>
      </c>
    </row>
    <row r="76" spans="1:7" x14ac:dyDescent="0.3">
      <c r="A76" s="5" t="str">
        <f t="shared" si="5"/>
        <v>HONKO LAHY</v>
      </c>
      <c r="B76" s="19" t="s">
        <v>4</v>
      </c>
      <c r="C76" s="6">
        <v>7</v>
      </c>
      <c r="D76" s="6" t="str">
        <f t="shared" si="6"/>
        <v>Nanophanerophyte</v>
      </c>
      <c r="E76" s="6">
        <v>1.9</v>
      </c>
      <c r="F76" s="6" t="str">
        <f t="shared" si="7"/>
        <v>adulte</v>
      </c>
      <c r="G76">
        <f t="shared" si="8"/>
        <v>2.5960860566149946</v>
      </c>
    </row>
    <row r="77" spans="1:7" x14ac:dyDescent="0.3">
      <c r="A77" s="5" t="str">
        <f t="shared" si="5"/>
        <v>HONKO LAHY</v>
      </c>
      <c r="B77" s="19" t="s">
        <v>4</v>
      </c>
      <c r="C77" s="6">
        <v>8.5</v>
      </c>
      <c r="D77" s="6" t="str">
        <f t="shared" si="6"/>
        <v>Nanophanerophyte</v>
      </c>
      <c r="E77" s="6">
        <v>1.8</v>
      </c>
      <c r="F77" s="6" t="str">
        <f t="shared" si="7"/>
        <v>adulte</v>
      </c>
      <c r="G77">
        <f t="shared" si="8"/>
        <v>3.6354267691090527</v>
      </c>
    </row>
    <row r="78" spans="1:7" x14ac:dyDescent="0.3">
      <c r="A78" s="5" t="str">
        <f t="shared" si="5"/>
        <v>HONKO LAHY</v>
      </c>
      <c r="B78" s="19" t="s">
        <v>4</v>
      </c>
      <c r="C78" s="6">
        <v>13</v>
      </c>
      <c r="D78" s="6" t="str">
        <f t="shared" si="6"/>
        <v>Microphanerophyte</v>
      </c>
      <c r="E78" s="6">
        <v>3</v>
      </c>
      <c r="F78" s="6" t="str">
        <f t="shared" si="7"/>
        <v>adulte</v>
      </c>
      <c r="G78">
        <f t="shared" si="8"/>
        <v>14.316325194861255</v>
      </c>
    </row>
    <row r="79" spans="1:7" x14ac:dyDescent="0.3">
      <c r="A79" s="5" t="str">
        <f t="shared" si="5"/>
        <v>HONKO LAHY</v>
      </c>
      <c r="B79" s="19" t="s">
        <v>4</v>
      </c>
      <c r="C79" s="6">
        <v>12</v>
      </c>
      <c r="D79" s="6" t="str">
        <f t="shared" si="6"/>
        <v>Microphanerophyte</v>
      </c>
      <c r="E79" s="6">
        <v>2.5</v>
      </c>
      <c r="F79" s="6" t="str">
        <f t="shared" si="7"/>
        <v>adulte</v>
      </c>
      <c r="G79">
        <f t="shared" si="8"/>
        <v>10.139678589012874</v>
      </c>
    </row>
    <row r="80" spans="1:7" x14ac:dyDescent="0.3">
      <c r="A80" s="5" t="str">
        <f t="shared" si="5"/>
        <v>HONKO LAHY</v>
      </c>
      <c r="B80" s="19" t="s">
        <v>4</v>
      </c>
      <c r="C80" s="6">
        <v>9</v>
      </c>
      <c r="D80" s="6" t="str">
        <f t="shared" si="6"/>
        <v>Nanophanerophyte</v>
      </c>
      <c r="E80" s="6">
        <v>2</v>
      </c>
      <c r="F80" s="6" t="str">
        <f t="shared" si="7"/>
        <v>adulte</v>
      </c>
      <c r="G80">
        <f t="shared" si="8"/>
        <v>4.5359369303180328</v>
      </c>
    </row>
    <row r="81" spans="1:7" x14ac:dyDescent="0.3">
      <c r="A81" s="5" t="str">
        <f t="shared" si="5"/>
        <v>HONKO VAVY</v>
      </c>
      <c r="B81" s="19" t="s">
        <v>19</v>
      </c>
      <c r="C81" s="6">
        <v>8.5</v>
      </c>
      <c r="D81" s="6" t="str">
        <f t="shared" si="6"/>
        <v>Nanophanerophyte</v>
      </c>
      <c r="E81" s="6">
        <v>2</v>
      </c>
      <c r="F81" s="6" t="str">
        <f t="shared" si="7"/>
        <v>adulte</v>
      </c>
      <c r="G81">
        <f>(10^(-0.7247))*(C81^2.3379)</f>
        <v>28.066516065967676</v>
      </c>
    </row>
    <row r="82" spans="1:7" x14ac:dyDescent="0.3">
      <c r="A82" s="5" t="str">
        <f t="shared" si="5"/>
        <v>FARAFITRA</v>
      </c>
      <c r="B82" s="19" t="s">
        <v>13</v>
      </c>
      <c r="C82" s="6">
        <v>24</v>
      </c>
      <c r="D82" s="6" t="str">
        <f t="shared" si="6"/>
        <v>Microphanerophyte</v>
      </c>
      <c r="E82" s="6">
        <v>3</v>
      </c>
      <c r="F82" s="6" t="str">
        <f t="shared" si="7"/>
        <v>adulte</v>
      </c>
      <c r="G82">
        <f>0.0825*0.78*(((C82^2)*E82)^0.89966)</f>
        <v>52.630458163992536</v>
      </c>
    </row>
    <row r="83" spans="1:7" x14ac:dyDescent="0.3">
      <c r="A83" s="5" t="str">
        <f t="shared" si="5"/>
        <v>HONKO LAHY</v>
      </c>
      <c r="B83" s="19" t="s">
        <v>4</v>
      </c>
      <c r="C83" s="6">
        <v>11</v>
      </c>
      <c r="D83" s="6" t="str">
        <f t="shared" si="6"/>
        <v>Nanophanerophyte</v>
      </c>
      <c r="E83" s="6">
        <v>2</v>
      </c>
      <c r="F83" s="6" t="str">
        <f t="shared" si="7"/>
        <v>adulte</v>
      </c>
      <c r="G83">
        <f t="shared" si="8"/>
        <v>6.7960869139152562</v>
      </c>
    </row>
    <row r="84" spans="1:7" x14ac:dyDescent="0.3">
      <c r="A84" s="5" t="str">
        <f t="shared" si="5"/>
        <v>HONKO LAHY</v>
      </c>
      <c r="B84" s="19" t="s">
        <v>4</v>
      </c>
      <c r="C84" s="6">
        <v>14</v>
      </c>
      <c r="D84" s="6" t="str">
        <f t="shared" si="6"/>
        <v>Microphanerophyte</v>
      </c>
      <c r="E84" s="6">
        <v>3</v>
      </c>
      <c r="F84" s="6" t="str">
        <f t="shared" si="7"/>
        <v>adulte</v>
      </c>
      <c r="G84">
        <f t="shared" si="8"/>
        <v>16.621794112093831</v>
      </c>
    </row>
    <row r="85" spans="1:7" x14ac:dyDescent="0.3">
      <c r="A85" s="5" t="str">
        <f t="shared" si="5"/>
        <v>HONKO LAHY</v>
      </c>
      <c r="B85" s="19" t="s">
        <v>4</v>
      </c>
      <c r="C85" s="6">
        <v>8.5</v>
      </c>
      <c r="D85" s="6" t="str">
        <f t="shared" si="6"/>
        <v>Nanophanerophyte</v>
      </c>
      <c r="E85" s="6">
        <v>2</v>
      </c>
      <c r="F85" s="6" t="str">
        <f t="shared" si="7"/>
        <v>adulte</v>
      </c>
      <c r="G85">
        <f t="shared" si="8"/>
        <v>4.04251792543789</v>
      </c>
    </row>
    <row r="86" spans="1:7" x14ac:dyDescent="0.3">
      <c r="A86" s="5" t="str">
        <f t="shared" si="5"/>
        <v>HONKO LAHY</v>
      </c>
      <c r="B86" s="19" t="s">
        <v>4</v>
      </c>
      <c r="C86" s="6">
        <v>7</v>
      </c>
      <c r="D86" s="6" t="str">
        <f t="shared" si="6"/>
        <v>Nanophanerophyte</v>
      </c>
      <c r="E86" s="6">
        <v>1.9</v>
      </c>
      <c r="F86" s="6" t="str">
        <f t="shared" si="7"/>
        <v>adulte</v>
      </c>
      <c r="G86">
        <f t="shared" si="8"/>
        <v>2.5960860566149946</v>
      </c>
    </row>
    <row r="87" spans="1:7" x14ac:dyDescent="0.3">
      <c r="A87" s="5" t="str">
        <f t="shared" si="5"/>
        <v>HONKO LAHY</v>
      </c>
      <c r="B87" s="19" t="s">
        <v>4</v>
      </c>
      <c r="C87" s="6">
        <v>24</v>
      </c>
      <c r="D87" s="6" t="str">
        <f t="shared" si="6"/>
        <v>Microphanerophyte</v>
      </c>
      <c r="E87" s="6">
        <v>3</v>
      </c>
      <c r="F87" s="6" t="str">
        <f t="shared" si="7"/>
        <v>adulte</v>
      </c>
      <c r="G87">
        <f t="shared" si="8"/>
        <v>49.239476132222059</v>
      </c>
    </row>
    <row r="88" spans="1:7" x14ac:dyDescent="0.3">
      <c r="A88" s="5" t="str">
        <f t="shared" si="5"/>
        <v>HONKO LAHY</v>
      </c>
      <c r="B88" s="19" t="s">
        <v>4</v>
      </c>
      <c r="C88" s="6">
        <v>9.5</v>
      </c>
      <c r="D88" s="6" t="str">
        <f t="shared" si="6"/>
        <v>Nanophanerophyte</v>
      </c>
      <c r="E88" s="6">
        <v>2</v>
      </c>
      <c r="F88" s="6" t="str">
        <f t="shared" si="7"/>
        <v>adulte</v>
      </c>
      <c r="G88">
        <f t="shared" si="8"/>
        <v>5.0579809444756885</v>
      </c>
    </row>
    <row r="89" spans="1:7" x14ac:dyDescent="0.3">
      <c r="A89" s="5" t="str">
        <f t="shared" si="5"/>
        <v>HONKO LAHY</v>
      </c>
      <c r="B89" s="19" t="s">
        <v>4</v>
      </c>
      <c r="C89" s="6">
        <v>6.5</v>
      </c>
      <c r="D89" s="6" t="str">
        <f t="shared" si="6"/>
        <v>Nanophanerophyte</v>
      </c>
      <c r="E89" s="6">
        <v>1.9</v>
      </c>
      <c r="F89" s="6" t="str">
        <f t="shared" si="7"/>
        <v>adulte</v>
      </c>
      <c r="G89">
        <f t="shared" si="8"/>
        <v>2.2360048481952619</v>
      </c>
    </row>
    <row r="90" spans="1:7" x14ac:dyDescent="0.3">
      <c r="A90" s="5" t="str">
        <f t="shared" si="5"/>
        <v>HONKO LAHY</v>
      </c>
      <c r="B90" s="19" t="s">
        <v>4</v>
      </c>
      <c r="C90" s="6">
        <v>7</v>
      </c>
      <c r="D90" s="6" t="str">
        <f t="shared" si="6"/>
        <v>Nanophanerophyte</v>
      </c>
      <c r="E90" s="6">
        <v>1.9</v>
      </c>
      <c r="F90" s="6" t="str">
        <f t="shared" si="7"/>
        <v>adulte</v>
      </c>
      <c r="G90">
        <f t="shared" si="8"/>
        <v>2.5960860566149946</v>
      </c>
    </row>
    <row r="91" spans="1:7" x14ac:dyDescent="0.3">
      <c r="A91" s="5" t="str">
        <f t="shared" si="5"/>
        <v>HONKO LAHY</v>
      </c>
      <c r="B91" s="19" t="s">
        <v>4</v>
      </c>
      <c r="C91" s="6">
        <v>7.5</v>
      </c>
      <c r="D91" s="6" t="str">
        <f t="shared" si="6"/>
        <v>Nanophanerophyte</v>
      </c>
      <c r="E91" s="6">
        <v>2</v>
      </c>
      <c r="F91" s="6" t="str">
        <f t="shared" si="7"/>
        <v>adulte</v>
      </c>
      <c r="G91">
        <f t="shared" si="8"/>
        <v>3.1414564910209304</v>
      </c>
    </row>
    <row r="92" spans="1:7" x14ac:dyDescent="0.3">
      <c r="A92" s="5" t="str">
        <f t="shared" si="5"/>
        <v>HONKO LAHY</v>
      </c>
      <c r="B92" s="19" t="s">
        <v>4</v>
      </c>
      <c r="C92" s="6">
        <v>8</v>
      </c>
      <c r="D92" s="6" t="str">
        <f t="shared" si="6"/>
        <v>Nanophanerophyte</v>
      </c>
      <c r="E92" s="6">
        <v>2</v>
      </c>
      <c r="F92" s="6" t="str">
        <f t="shared" si="7"/>
        <v>adulte</v>
      </c>
      <c r="G92">
        <f t="shared" si="8"/>
        <v>3.5776996791851765</v>
      </c>
    </row>
    <row r="93" spans="1:7" x14ac:dyDescent="0.3">
      <c r="A93" s="5" t="str">
        <f t="shared" si="5"/>
        <v>HONKO LAHY</v>
      </c>
      <c r="B93" s="19" t="s">
        <v>4</v>
      </c>
      <c r="C93" s="6">
        <v>8.5</v>
      </c>
      <c r="D93" s="6" t="str">
        <f t="shared" si="6"/>
        <v>Nanophanerophyte</v>
      </c>
      <c r="E93" s="6">
        <v>2</v>
      </c>
      <c r="F93" s="6" t="str">
        <f t="shared" si="7"/>
        <v>adulte</v>
      </c>
      <c r="G93">
        <f t="shared" si="8"/>
        <v>4.04251792543789</v>
      </c>
    </row>
    <row r="94" spans="1:7" x14ac:dyDescent="0.3">
      <c r="A94" s="5" t="str">
        <f t="shared" si="5"/>
        <v>HONKO LAHY</v>
      </c>
      <c r="B94" s="19" t="s">
        <v>4</v>
      </c>
      <c r="C94" s="6">
        <v>8</v>
      </c>
      <c r="D94" s="6" t="str">
        <f t="shared" si="6"/>
        <v>Nanophanerophyte</v>
      </c>
      <c r="E94" s="6">
        <v>2</v>
      </c>
      <c r="F94" s="6" t="str">
        <f t="shared" si="7"/>
        <v>adulte</v>
      </c>
      <c r="G94">
        <f t="shared" si="8"/>
        <v>3.5776996791851765</v>
      </c>
    </row>
    <row r="95" spans="1:7" x14ac:dyDescent="0.3">
      <c r="A95" s="5" t="str">
        <f t="shared" si="5"/>
        <v>HONKO LAHY</v>
      </c>
      <c r="B95" s="19" t="s">
        <v>4</v>
      </c>
      <c r="C95" s="6">
        <v>6</v>
      </c>
      <c r="D95" s="6" t="str">
        <f t="shared" si="6"/>
        <v>Nanophanerophyte</v>
      </c>
      <c r="E95" s="6">
        <v>1.9</v>
      </c>
      <c r="F95" s="6" t="str">
        <f t="shared" si="7"/>
        <v>adulte</v>
      </c>
      <c r="G95">
        <f t="shared" si="8"/>
        <v>1.9029761878080669</v>
      </c>
    </row>
    <row r="96" spans="1:7" x14ac:dyDescent="0.3">
      <c r="A96" s="5" t="str">
        <f t="shared" si="5"/>
        <v>HONKO LAHY</v>
      </c>
      <c r="B96" s="19" t="s">
        <v>4</v>
      </c>
      <c r="C96" s="6">
        <v>6</v>
      </c>
      <c r="D96" s="6" t="str">
        <f t="shared" si="6"/>
        <v>Nanophanerophyte</v>
      </c>
      <c r="E96" s="6">
        <v>1.9</v>
      </c>
      <c r="F96" s="6" t="str">
        <f t="shared" si="7"/>
        <v>adulte</v>
      </c>
      <c r="G96">
        <f t="shared" si="8"/>
        <v>1.9029761878080669</v>
      </c>
    </row>
    <row r="97" spans="1:7" x14ac:dyDescent="0.3">
      <c r="A97" s="5" t="str">
        <f t="shared" si="5"/>
        <v>HONKO LAHY</v>
      </c>
      <c r="B97" s="19" t="s">
        <v>4</v>
      </c>
      <c r="C97" s="6">
        <v>8.5</v>
      </c>
      <c r="D97" s="6" t="str">
        <f t="shared" si="6"/>
        <v>Nanophanerophyte</v>
      </c>
      <c r="E97" s="6">
        <v>2</v>
      </c>
      <c r="F97" s="6" t="str">
        <f t="shared" si="7"/>
        <v>adulte</v>
      </c>
      <c r="G97">
        <f t="shared" si="8"/>
        <v>4.04251792543789</v>
      </c>
    </row>
    <row r="98" spans="1:7" x14ac:dyDescent="0.3">
      <c r="A98" s="5" t="str">
        <f t="shared" si="5"/>
        <v>HONKO LAHY</v>
      </c>
      <c r="B98" s="19" t="s">
        <v>4</v>
      </c>
      <c r="C98" s="6">
        <v>10</v>
      </c>
      <c r="D98" s="6" t="str">
        <f t="shared" si="6"/>
        <v>Nanophanerophyte</v>
      </c>
      <c r="E98" s="6">
        <v>2</v>
      </c>
      <c r="F98" s="6" t="str">
        <f t="shared" si="7"/>
        <v>adulte</v>
      </c>
      <c r="G98">
        <f t="shared" si="8"/>
        <v>5.6086729246807741</v>
      </c>
    </row>
    <row r="99" spans="1:7" x14ac:dyDescent="0.3">
      <c r="A99" s="5" t="str">
        <f t="shared" si="5"/>
        <v>HONKO LAHY</v>
      </c>
      <c r="B99" s="19" t="s">
        <v>4</v>
      </c>
      <c r="C99" s="6">
        <v>9</v>
      </c>
      <c r="D99" s="6" t="str">
        <f t="shared" si="6"/>
        <v>Nanophanerophyte</v>
      </c>
      <c r="E99" s="6">
        <v>2</v>
      </c>
      <c r="F99" s="6" t="str">
        <f t="shared" si="7"/>
        <v>adulte</v>
      </c>
      <c r="G99">
        <f t="shared" si="8"/>
        <v>4.5359369303180328</v>
      </c>
    </row>
    <row r="100" spans="1:7" x14ac:dyDescent="0.3">
      <c r="A100" s="5" t="str">
        <f t="shared" si="5"/>
        <v>HONKO LAHY</v>
      </c>
      <c r="B100" s="19" t="s">
        <v>4</v>
      </c>
      <c r="C100" s="6">
        <v>8</v>
      </c>
      <c r="D100" s="6" t="str">
        <f t="shared" si="6"/>
        <v>Nanophanerophyte</v>
      </c>
      <c r="E100" s="6">
        <v>1.9</v>
      </c>
      <c r="F100" s="6" t="str">
        <f t="shared" si="7"/>
        <v>adulte</v>
      </c>
      <c r="G100">
        <f t="shared" si="8"/>
        <v>3.3975231079526154</v>
      </c>
    </row>
    <row r="101" spans="1:7" x14ac:dyDescent="0.3">
      <c r="A101" s="5" t="str">
        <f t="shared" si="5"/>
        <v>HONKO LAHY</v>
      </c>
      <c r="B101" s="19" t="s">
        <v>4</v>
      </c>
      <c r="C101" s="6">
        <v>8.5</v>
      </c>
      <c r="D101" s="6" t="str">
        <f t="shared" si="6"/>
        <v>Nanophanerophyte</v>
      </c>
      <c r="E101" s="6">
        <v>2</v>
      </c>
      <c r="F101" s="6" t="str">
        <f t="shared" si="7"/>
        <v>adulte</v>
      </c>
      <c r="G101">
        <f t="shared" si="8"/>
        <v>4.04251792543789</v>
      </c>
    </row>
    <row r="102" spans="1:7" x14ac:dyDescent="0.3">
      <c r="A102" s="7" t="str">
        <f t="shared" ref="A102:A127" si="9"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102" s="19" t="s">
        <v>4</v>
      </c>
      <c r="C102" s="8">
        <v>9</v>
      </c>
      <c r="D102" s="6" t="str">
        <f t="shared" si="6"/>
        <v>Nanophanerophyte</v>
      </c>
      <c r="E102" s="8">
        <v>2</v>
      </c>
      <c r="F102" s="6" t="str">
        <f t="shared" si="7"/>
        <v>adulte</v>
      </c>
      <c r="G102">
        <f t="shared" si="8"/>
        <v>4.5359369303180328</v>
      </c>
    </row>
    <row r="103" spans="1:7" x14ac:dyDescent="0.3">
      <c r="A103" s="7" t="str">
        <f t="shared" si="9"/>
        <v>HONKO LAHY</v>
      </c>
      <c r="B103" s="19" t="s">
        <v>4</v>
      </c>
      <c r="C103" s="6">
        <v>8.5</v>
      </c>
      <c r="D103" s="6" t="str">
        <f t="shared" si="6"/>
        <v>Nanophanerophyte</v>
      </c>
      <c r="E103" s="6">
        <v>2</v>
      </c>
      <c r="F103" s="6" t="str">
        <f t="shared" si="7"/>
        <v>adulte</v>
      </c>
      <c r="G103">
        <f t="shared" si="8"/>
        <v>4.04251792543789</v>
      </c>
    </row>
    <row r="104" spans="1:7" x14ac:dyDescent="0.3">
      <c r="A104" s="7" t="str">
        <f t="shared" si="9"/>
        <v>HONKO LAHY</v>
      </c>
      <c r="B104" s="19" t="s">
        <v>4</v>
      </c>
      <c r="C104" s="6">
        <v>10</v>
      </c>
      <c r="D104" s="6" t="str">
        <f t="shared" si="6"/>
        <v>Nanophanerophyte</v>
      </c>
      <c r="E104" s="6">
        <v>2</v>
      </c>
      <c r="F104" s="6" t="str">
        <f t="shared" si="7"/>
        <v>adulte</v>
      </c>
      <c r="G104">
        <f t="shared" si="8"/>
        <v>5.6086729246807741</v>
      </c>
    </row>
    <row r="105" spans="1:7" x14ac:dyDescent="0.3">
      <c r="A105" s="7" t="str">
        <f t="shared" si="9"/>
        <v>HONKO LAHY</v>
      </c>
      <c r="B105" s="19" t="s">
        <v>4</v>
      </c>
      <c r="C105" s="6">
        <v>15</v>
      </c>
      <c r="D105" s="6" t="str">
        <f t="shared" si="6"/>
        <v>Microphanerophyte</v>
      </c>
      <c r="E105" s="6">
        <v>3</v>
      </c>
      <c r="F105" s="6" t="str">
        <f t="shared" si="7"/>
        <v>adulte</v>
      </c>
      <c r="G105">
        <f t="shared" si="8"/>
        <v>19.100661155283486</v>
      </c>
    </row>
    <row r="106" spans="1:7" x14ac:dyDescent="0.3">
      <c r="A106" s="7" t="str">
        <f t="shared" si="9"/>
        <v>HONKO LAHY</v>
      </c>
      <c r="B106" s="19" t="s">
        <v>4</v>
      </c>
      <c r="C106" s="6">
        <v>10</v>
      </c>
      <c r="D106" s="6" t="str">
        <f t="shared" si="6"/>
        <v>Nanophanerophyte</v>
      </c>
      <c r="E106" s="6">
        <v>2</v>
      </c>
      <c r="F106" s="6" t="str">
        <f t="shared" si="7"/>
        <v>adulte</v>
      </c>
      <c r="G106">
        <f t="shared" si="8"/>
        <v>5.6086729246807741</v>
      </c>
    </row>
    <row r="107" spans="1:7" x14ac:dyDescent="0.3">
      <c r="A107" s="7" t="str">
        <f t="shared" si="9"/>
        <v>HONKO LAHY</v>
      </c>
      <c r="B107" s="19" t="s">
        <v>4</v>
      </c>
      <c r="C107" s="6">
        <v>9.5</v>
      </c>
      <c r="D107" s="6" t="str">
        <f t="shared" si="6"/>
        <v>Nanophanerophyte</v>
      </c>
      <c r="E107" s="6">
        <v>2</v>
      </c>
      <c r="F107" s="6" t="str">
        <f t="shared" si="7"/>
        <v>adulte</v>
      </c>
      <c r="G107">
        <f t="shared" si="8"/>
        <v>5.0579809444756885</v>
      </c>
    </row>
    <row r="108" spans="1:7" x14ac:dyDescent="0.3">
      <c r="A108" s="7" t="str">
        <f t="shared" si="9"/>
        <v>HONKO LAHY</v>
      </c>
      <c r="B108" s="19" t="s">
        <v>4</v>
      </c>
      <c r="C108" s="6">
        <v>7</v>
      </c>
      <c r="D108" s="6" t="str">
        <f t="shared" si="6"/>
        <v>Nanophanerophyte</v>
      </c>
      <c r="E108" s="6">
        <v>1.9</v>
      </c>
      <c r="F108" s="6" t="str">
        <f t="shared" si="7"/>
        <v>adulte</v>
      </c>
      <c r="G108">
        <f t="shared" si="8"/>
        <v>2.5960860566149946</v>
      </c>
    </row>
    <row r="109" spans="1:7" x14ac:dyDescent="0.3">
      <c r="A109" s="7" t="str">
        <f t="shared" si="9"/>
        <v>HONKO LAHY</v>
      </c>
      <c r="B109" s="19" t="s">
        <v>4</v>
      </c>
      <c r="C109" s="6">
        <v>10</v>
      </c>
      <c r="D109" s="6" t="str">
        <f t="shared" si="6"/>
        <v>Microphanerophyte</v>
      </c>
      <c r="E109" s="6">
        <v>2.5</v>
      </c>
      <c r="F109" s="6" t="str">
        <f t="shared" si="7"/>
        <v>adulte</v>
      </c>
      <c r="G109">
        <f t="shared" si="8"/>
        <v>7.0224431268904457</v>
      </c>
    </row>
    <row r="110" spans="1:7" x14ac:dyDescent="0.3">
      <c r="A110" s="7" t="str">
        <f t="shared" si="9"/>
        <v>HONKO LAHY</v>
      </c>
      <c r="B110" s="19" t="s">
        <v>4</v>
      </c>
      <c r="C110" s="6">
        <v>9</v>
      </c>
      <c r="D110" s="6" t="str">
        <f t="shared" si="6"/>
        <v>Nanophanerophyte</v>
      </c>
      <c r="E110" s="6">
        <v>2</v>
      </c>
      <c r="F110" s="6" t="str">
        <f t="shared" si="7"/>
        <v>adulte</v>
      </c>
      <c r="G110">
        <f t="shared" si="8"/>
        <v>4.5359369303180328</v>
      </c>
    </row>
    <row r="111" spans="1:7" x14ac:dyDescent="0.3">
      <c r="A111" s="7" t="str">
        <f t="shared" si="9"/>
        <v>HONKO LAHY</v>
      </c>
      <c r="B111" s="19" t="s">
        <v>4</v>
      </c>
      <c r="C111" s="6">
        <v>9</v>
      </c>
      <c r="D111" s="6" t="str">
        <f t="shared" si="6"/>
        <v>Microphanerophyte</v>
      </c>
      <c r="E111" s="6">
        <v>2.5</v>
      </c>
      <c r="F111" s="6" t="str">
        <f t="shared" si="7"/>
        <v>adulte</v>
      </c>
      <c r="G111">
        <f t="shared" si="8"/>
        <v>5.6793040970798687</v>
      </c>
    </row>
    <row r="112" spans="1:7" x14ac:dyDescent="0.3">
      <c r="A112" s="7" t="str">
        <f t="shared" si="9"/>
        <v>HONKO LAHY</v>
      </c>
      <c r="B112" s="19" t="s">
        <v>4</v>
      </c>
      <c r="C112" s="6">
        <v>14</v>
      </c>
      <c r="D112" s="6" t="str">
        <f t="shared" si="6"/>
        <v>Microphanerophyte</v>
      </c>
      <c r="E112" s="6">
        <v>3</v>
      </c>
      <c r="F112" s="6" t="str">
        <f t="shared" si="7"/>
        <v>adulte</v>
      </c>
      <c r="G112">
        <f t="shared" si="8"/>
        <v>16.621794112093831</v>
      </c>
    </row>
    <row r="113" spans="1:8" x14ac:dyDescent="0.3">
      <c r="A113" s="7" t="str">
        <f t="shared" si="9"/>
        <v>HONKO LAHY</v>
      </c>
      <c r="B113" s="19" t="s">
        <v>4</v>
      </c>
      <c r="C113" s="6">
        <v>12</v>
      </c>
      <c r="D113" s="6" t="str">
        <f t="shared" si="6"/>
        <v>Microphanerophyte</v>
      </c>
      <c r="E113" s="6">
        <v>3</v>
      </c>
      <c r="F113" s="6" t="str">
        <f t="shared" si="7"/>
        <v>adulte</v>
      </c>
      <c r="G113">
        <f t="shared" si="8"/>
        <v>12.184063896250818</v>
      </c>
    </row>
    <row r="114" spans="1:8" x14ac:dyDescent="0.3">
      <c r="A114" s="7" t="str">
        <f t="shared" si="9"/>
        <v>HONKO LAHY</v>
      </c>
      <c r="B114" s="19" t="s">
        <v>4</v>
      </c>
      <c r="C114" s="6">
        <v>16</v>
      </c>
      <c r="D114" s="6" t="str">
        <f t="shared" si="6"/>
        <v>Microphanerophyte</v>
      </c>
      <c r="E114" s="6">
        <v>3</v>
      </c>
      <c r="F114" s="6" t="str">
        <f t="shared" si="7"/>
        <v>adulte</v>
      </c>
      <c r="G114">
        <f t="shared" si="8"/>
        <v>21.753103849378505</v>
      </c>
    </row>
    <row r="115" spans="1:8" x14ac:dyDescent="0.3">
      <c r="A115" s="7" t="str">
        <f t="shared" si="9"/>
        <v>HONKO LAHY</v>
      </c>
      <c r="B115" s="19" t="s">
        <v>4</v>
      </c>
      <c r="C115" s="6">
        <v>8.5</v>
      </c>
      <c r="D115" s="6" t="str">
        <f t="shared" si="6"/>
        <v>Nanophanerophyte</v>
      </c>
      <c r="E115" s="6">
        <v>2</v>
      </c>
      <c r="F115" s="6" t="str">
        <f t="shared" si="7"/>
        <v>adulte</v>
      </c>
      <c r="G115">
        <f t="shared" si="8"/>
        <v>4.04251792543789</v>
      </c>
    </row>
    <row r="116" spans="1:8" x14ac:dyDescent="0.3">
      <c r="A116" s="7" t="str">
        <f t="shared" si="9"/>
        <v>HONKO LAHY</v>
      </c>
      <c r="B116" s="19" t="s">
        <v>4</v>
      </c>
      <c r="C116" s="6">
        <v>8.5</v>
      </c>
      <c r="D116" s="6" t="str">
        <f t="shared" si="6"/>
        <v>Nanophanerophyte</v>
      </c>
      <c r="E116" s="6">
        <v>1.9</v>
      </c>
      <c r="F116" s="6" t="str">
        <f t="shared" si="7"/>
        <v>adulte</v>
      </c>
      <c r="G116">
        <f t="shared" si="8"/>
        <v>3.8389326376091888</v>
      </c>
    </row>
    <row r="117" spans="1:8" x14ac:dyDescent="0.3">
      <c r="A117" s="7" t="str">
        <f t="shared" si="9"/>
        <v>HONKO LAHY</v>
      </c>
      <c r="B117" s="19" t="s">
        <v>4</v>
      </c>
      <c r="C117" s="6">
        <v>7.5</v>
      </c>
      <c r="D117" s="6" t="str">
        <f t="shared" si="6"/>
        <v>Nanophanerophyte</v>
      </c>
      <c r="E117" s="6">
        <v>2</v>
      </c>
      <c r="F117" s="6" t="str">
        <f t="shared" si="7"/>
        <v>adulte</v>
      </c>
      <c r="G117">
        <f t="shared" si="8"/>
        <v>3.1414564910209304</v>
      </c>
    </row>
    <row r="118" spans="1:8" x14ac:dyDescent="0.3">
      <c r="A118" s="7" t="str">
        <f t="shared" si="9"/>
        <v>HONKO LAHY</v>
      </c>
      <c r="B118" s="19" t="s">
        <v>4</v>
      </c>
      <c r="C118" s="6">
        <v>7</v>
      </c>
      <c r="D118" s="6" t="str">
        <f t="shared" si="6"/>
        <v>Nanophanerophyte</v>
      </c>
      <c r="E118" s="6">
        <v>1.8</v>
      </c>
      <c r="F118" s="6" t="str">
        <f t="shared" si="7"/>
        <v>adulte</v>
      </c>
      <c r="G118">
        <f t="shared" si="8"/>
        <v>2.4584647963519957</v>
      </c>
    </row>
    <row r="119" spans="1:8" x14ac:dyDescent="0.3">
      <c r="A119" s="7" t="str">
        <f t="shared" si="9"/>
        <v>HONKO LAHY</v>
      </c>
      <c r="B119" s="19" t="s">
        <v>4</v>
      </c>
      <c r="C119" s="6">
        <v>8</v>
      </c>
      <c r="D119" s="6" t="str">
        <f t="shared" si="6"/>
        <v>Nanophanerophyte</v>
      </c>
      <c r="E119" s="6">
        <v>2</v>
      </c>
      <c r="F119" s="6" t="str">
        <f t="shared" si="7"/>
        <v>adulte</v>
      </c>
      <c r="G119">
        <f t="shared" si="8"/>
        <v>3.5776996791851765</v>
      </c>
    </row>
    <row r="120" spans="1:8" x14ac:dyDescent="0.3">
      <c r="A120" s="7" t="str">
        <f t="shared" si="9"/>
        <v>HONKO LAHY</v>
      </c>
      <c r="B120" s="19" t="s">
        <v>4</v>
      </c>
      <c r="C120" s="6">
        <v>13</v>
      </c>
      <c r="D120" s="6" t="str">
        <f t="shared" si="6"/>
        <v>Microphanerophyte</v>
      </c>
      <c r="E120" s="6">
        <v>3</v>
      </c>
      <c r="F120" s="6" t="str">
        <f t="shared" si="7"/>
        <v>adulte</v>
      </c>
      <c r="G120">
        <f t="shared" si="8"/>
        <v>14.316325194861255</v>
      </c>
    </row>
    <row r="121" spans="1:8" x14ac:dyDescent="0.3">
      <c r="A121" s="7" t="str">
        <f t="shared" si="9"/>
        <v>HONKO LAHY</v>
      </c>
      <c r="B121" s="19" t="s">
        <v>4</v>
      </c>
      <c r="C121" s="6">
        <v>9</v>
      </c>
      <c r="D121" s="6" t="str">
        <f t="shared" si="6"/>
        <v>Nanophanerophyte</v>
      </c>
      <c r="E121" s="6">
        <v>2</v>
      </c>
      <c r="F121" s="6" t="str">
        <f t="shared" si="7"/>
        <v>adulte</v>
      </c>
      <c r="G121">
        <f t="shared" si="8"/>
        <v>4.5359369303180328</v>
      </c>
    </row>
    <row r="122" spans="1:8" x14ac:dyDescent="0.3">
      <c r="A122" s="7" t="str">
        <f t="shared" si="9"/>
        <v>HONKO LAHY</v>
      </c>
      <c r="B122" s="19" t="s">
        <v>4</v>
      </c>
      <c r="C122" s="6">
        <v>10</v>
      </c>
      <c r="D122" s="6" t="str">
        <f t="shared" si="6"/>
        <v>Microphanerophyte</v>
      </c>
      <c r="E122" s="6">
        <v>3</v>
      </c>
      <c r="F122" s="6" t="str">
        <f t="shared" si="7"/>
        <v>adulte</v>
      </c>
      <c r="G122">
        <f t="shared" si="8"/>
        <v>8.4383242540383385</v>
      </c>
    </row>
    <row r="123" spans="1:8" x14ac:dyDescent="0.3">
      <c r="A123" s="7" t="str">
        <f t="shared" si="9"/>
        <v>HONKO LAHY</v>
      </c>
      <c r="B123" s="19" t="s">
        <v>4</v>
      </c>
      <c r="C123" s="6">
        <v>9</v>
      </c>
      <c r="D123" s="6" t="str">
        <f t="shared" si="6"/>
        <v>Microphanerophyte</v>
      </c>
      <c r="E123" s="6">
        <v>2.5</v>
      </c>
      <c r="F123" s="6" t="str">
        <f t="shared" si="7"/>
        <v>adulte</v>
      </c>
      <c r="G123">
        <f t="shared" si="8"/>
        <v>5.6793040970798687</v>
      </c>
    </row>
    <row r="124" spans="1:8" x14ac:dyDescent="0.3">
      <c r="A124" s="7" t="str">
        <f t="shared" si="9"/>
        <v>HONKO LAHY</v>
      </c>
      <c r="B124" s="19" t="s">
        <v>4</v>
      </c>
      <c r="C124" s="6">
        <v>11</v>
      </c>
      <c r="D124" s="6" t="str">
        <f t="shared" si="6"/>
        <v>Microphanerophyte</v>
      </c>
      <c r="E124" s="6">
        <v>2.5</v>
      </c>
      <c r="F124" s="6" t="str">
        <f t="shared" si="7"/>
        <v>adulte</v>
      </c>
      <c r="G124">
        <f t="shared" si="8"/>
        <v>8.5091668705374968</v>
      </c>
    </row>
    <row r="125" spans="1:8" x14ac:dyDescent="0.3">
      <c r="A125" s="7" t="str">
        <f t="shared" si="9"/>
        <v>HONKO LAHY</v>
      </c>
      <c r="B125" s="19" t="s">
        <v>4</v>
      </c>
      <c r="C125" s="6">
        <v>10</v>
      </c>
      <c r="D125" s="6" t="str">
        <f t="shared" si="6"/>
        <v>Microphanerophyte</v>
      </c>
      <c r="E125" s="6">
        <v>3</v>
      </c>
      <c r="F125" s="6" t="str">
        <f t="shared" si="7"/>
        <v>adulte</v>
      </c>
      <c r="G125">
        <f t="shared" si="8"/>
        <v>8.4383242540383385</v>
      </c>
    </row>
    <row r="126" spans="1:8" x14ac:dyDescent="0.3">
      <c r="A126" s="7" t="str">
        <f t="shared" si="9"/>
        <v>HONKO LAHY</v>
      </c>
      <c r="B126" s="19" t="s">
        <v>4</v>
      </c>
      <c r="C126" s="6">
        <v>9.5</v>
      </c>
      <c r="D126" s="6" t="str">
        <f t="shared" si="6"/>
        <v>Microphanerophyte</v>
      </c>
      <c r="E126" s="6">
        <v>2.5</v>
      </c>
      <c r="F126" s="6" t="str">
        <f t="shared" si="7"/>
        <v>adulte</v>
      </c>
      <c r="G126">
        <f t="shared" si="8"/>
        <v>6.3329390029456532</v>
      </c>
    </row>
    <row r="127" spans="1:8" x14ac:dyDescent="0.3">
      <c r="A127" s="7" t="str">
        <f t="shared" si="9"/>
        <v>HONKO LAHY</v>
      </c>
      <c r="B127" s="19" t="s">
        <v>4</v>
      </c>
      <c r="C127" s="6">
        <v>13</v>
      </c>
      <c r="D127" s="6" t="str">
        <f t="shared" si="6"/>
        <v>Microphanerophyte</v>
      </c>
      <c r="E127" s="6">
        <v>3</v>
      </c>
      <c r="F127" s="8" t="str">
        <f t="shared" si="7"/>
        <v>adulte</v>
      </c>
      <c r="G127">
        <f t="shared" si="8"/>
        <v>14.316325194861255</v>
      </c>
    </row>
    <row r="128" spans="1:8" x14ac:dyDescent="0.3">
      <c r="A128" s="9"/>
      <c r="B128" s="9"/>
      <c r="C128" s="10"/>
      <c r="D128" s="9"/>
      <c r="E128" s="10"/>
      <c r="F128" s="6" t="s">
        <v>39</v>
      </c>
      <c r="G128" s="5"/>
      <c r="H128" s="5"/>
    </row>
    <row r="129" spans="1:8" x14ac:dyDescent="0.3">
      <c r="A129" s="6" t="s">
        <v>23</v>
      </c>
      <c r="B129" s="6" t="s">
        <v>24</v>
      </c>
      <c r="C129" s="6" t="s">
        <v>22</v>
      </c>
      <c r="D129" s="5"/>
      <c r="E129" s="1"/>
      <c r="F129" s="3" t="s">
        <v>70</v>
      </c>
      <c r="G129" s="31">
        <f>SUM(G6:G127)</f>
        <v>1411.9900329426739</v>
      </c>
      <c r="H129" s="31" t="s">
        <v>71</v>
      </c>
    </row>
    <row r="130" spans="1:8" x14ac:dyDescent="0.3">
      <c r="A130" s="5" t="str">
        <f t="shared" ref="A130:A135" si="10"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130" s="19" t="s">
        <v>4</v>
      </c>
      <c r="C130" s="6">
        <v>55</v>
      </c>
      <c r="D130" s="5" t="s">
        <v>17</v>
      </c>
      <c r="F130" s="31" t="s">
        <v>70</v>
      </c>
      <c r="G130" s="31">
        <f>G129*0.55*0.001</f>
        <v>0.77659451811847069</v>
      </c>
      <c r="H130" s="31" t="s">
        <v>72</v>
      </c>
    </row>
    <row r="131" spans="1:8" x14ac:dyDescent="0.3">
      <c r="A131" s="5" t="str">
        <f t="shared" si="10"/>
        <v>HONKO VAVY</v>
      </c>
      <c r="B131" s="19" t="s">
        <v>19</v>
      </c>
      <c r="C131" s="6">
        <v>87</v>
      </c>
      <c r="D131" s="5" t="s">
        <v>17</v>
      </c>
    </row>
    <row r="132" spans="1:8" x14ac:dyDescent="0.3">
      <c r="A132" s="5" t="str">
        <f t="shared" si="10"/>
        <v>FARAFITRA</v>
      </c>
      <c r="B132" s="19" t="s">
        <v>13</v>
      </c>
      <c r="C132" s="6">
        <v>0</v>
      </c>
      <c r="D132" s="5" t="s">
        <v>17</v>
      </c>
    </row>
    <row r="133" spans="1:8" x14ac:dyDescent="0.3">
      <c r="A133" s="5" t="str">
        <f t="shared" si="10"/>
        <v>ANTALAOTRA</v>
      </c>
      <c r="B133" s="19" t="s">
        <v>21</v>
      </c>
      <c r="C133" s="6">
        <v>2</v>
      </c>
      <c r="D133" s="5" t="s">
        <v>17</v>
      </c>
    </row>
    <row r="134" spans="1:8" x14ac:dyDescent="0.3">
      <c r="A134" s="5" t="str">
        <f t="shared" si="10"/>
        <v>TSITOLOMINA</v>
      </c>
      <c r="B134" s="19" t="s">
        <v>51</v>
      </c>
      <c r="C134" s="6">
        <v>60</v>
      </c>
      <c r="D134" s="5" t="s">
        <v>17</v>
      </c>
    </row>
    <row r="135" spans="1:8" x14ac:dyDescent="0.3">
      <c r="A135" s="5" t="str">
        <f t="shared" si="10"/>
        <v>AFIAFY</v>
      </c>
      <c r="B135" s="19" t="s">
        <v>15</v>
      </c>
      <c r="C135" s="6">
        <v>1</v>
      </c>
      <c r="D135" s="5" t="s">
        <v>17</v>
      </c>
    </row>
  </sheetData>
  <pageMargins left="0.7" right="0.7" top="0.75" bottom="0.75" header="0.3" footer="0.3"/>
  <ignoredErrors>
    <ignoredError sqref="F7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28"/>
  <sheetViews>
    <sheetView workbookViewId="0">
      <selection activeCell="A64" sqref="A64:XFD64"/>
    </sheetView>
  </sheetViews>
  <sheetFormatPr defaultColWidth="11.5546875" defaultRowHeight="14.4" x14ac:dyDescent="0.3"/>
  <cols>
    <col min="1" max="1" width="29.44140625" customWidth="1"/>
    <col min="2" max="2" width="29.33203125" customWidth="1"/>
    <col min="4" max="4" width="20.109375" customWidth="1"/>
    <col min="5" max="5" width="13.44140625" customWidth="1"/>
    <col min="6" max="6" width="17.5546875" customWidth="1"/>
    <col min="7" max="7" width="7" customWidth="1"/>
    <col min="8" max="8" width="22" customWidth="1"/>
    <col min="12" max="12" width="7.44140625" customWidth="1"/>
  </cols>
  <sheetData>
    <row r="1" spans="1:7" x14ac:dyDescent="0.3">
      <c r="A1" s="2" t="s">
        <v>6</v>
      </c>
      <c r="B1" s="1" t="s">
        <v>40</v>
      </c>
      <c r="C1" s="1"/>
      <c r="D1" s="1"/>
      <c r="E1" s="1"/>
    </row>
    <row r="2" spans="1:7" x14ac:dyDescent="0.3">
      <c r="A2" s="2" t="s">
        <v>7</v>
      </c>
      <c r="B2" s="1" t="s">
        <v>31</v>
      </c>
      <c r="C2" s="1"/>
      <c r="D2" s="1"/>
      <c r="E2" s="1"/>
    </row>
    <row r="3" spans="1:7" x14ac:dyDescent="0.3">
      <c r="A3" s="2" t="s">
        <v>8</v>
      </c>
      <c r="B3" s="1" t="s">
        <v>10</v>
      </c>
      <c r="C3" s="1"/>
      <c r="D3" s="1"/>
      <c r="E3" s="1"/>
    </row>
    <row r="4" spans="1:7" x14ac:dyDescent="0.3">
      <c r="C4" s="1"/>
      <c r="D4" s="1"/>
      <c r="E4" s="1"/>
    </row>
    <row r="5" spans="1:7" ht="28.8" x14ac:dyDescent="0.3">
      <c r="A5" s="3" t="s">
        <v>0</v>
      </c>
      <c r="B5" s="3" t="s">
        <v>1</v>
      </c>
      <c r="C5" s="3" t="s">
        <v>3</v>
      </c>
      <c r="D5" s="3" t="s">
        <v>2</v>
      </c>
      <c r="E5" s="4" t="s">
        <v>5</v>
      </c>
      <c r="F5" s="4" t="s">
        <v>64</v>
      </c>
      <c r="G5" s="29" t="s">
        <v>69</v>
      </c>
    </row>
    <row r="6" spans="1:7" x14ac:dyDescent="0.3">
      <c r="A6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6" s="19" t="s">
        <v>4</v>
      </c>
      <c r="C6" s="6">
        <v>15</v>
      </c>
      <c r="D6" s="6" t="str">
        <f>IF(E:E&gt;8,"Mesophanerophyte",IF(E:E&gt;2,"Microphanerophyte",IF(E:E&gt;0.5,"Nanophanerophyte"," ")))</f>
        <v>Microphanerophyte</v>
      </c>
      <c r="E6" s="6">
        <v>4</v>
      </c>
      <c r="F6" s="6" t="str">
        <f>IF(C6:C122&gt;=6,"adulte",IF(C6:C122&gt;=2.5,"jeune plant",IF(C6:C122&lt;2.5,"Rég"," ")))</f>
        <v>adulte</v>
      </c>
      <c r="G6">
        <f>0.0311*(((C6^2)*E6)^1.00741)*0.867</f>
        <v>25.521895901339398</v>
      </c>
    </row>
    <row r="7" spans="1:7" x14ac:dyDescent="0.3">
      <c r="A7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7" s="19" t="s">
        <v>4</v>
      </c>
      <c r="C7" s="6">
        <v>13.5</v>
      </c>
      <c r="D7" s="6" t="str">
        <f>IF(E:E&gt;8,"Mesophanerophyte",IF(E:E&gt;2,"Microphanerophyte",IF(E:E&gt;0.5,"Nanophanerophyte"," ")))</f>
        <v>Microphanerophyte</v>
      </c>
      <c r="E7" s="6">
        <v>4</v>
      </c>
      <c r="F7" s="6" t="str">
        <f>IF(C7:C123&gt;=6,"adulte",IF(C7:C123&gt;=2.5,"jeune plant",IF(C7:C123&lt;2.5,"Rég"," ")))</f>
        <v>adulte</v>
      </c>
      <c r="G7">
        <f t="shared" ref="G7:G69" si="0">0.0311*(((C7^2)*E7)^1.00741)*0.867</f>
        <v>20.64048157295726</v>
      </c>
    </row>
    <row r="8" spans="1:7" x14ac:dyDescent="0.3">
      <c r="A8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8" s="19" t="s">
        <v>4</v>
      </c>
      <c r="C8" s="6">
        <v>9</v>
      </c>
      <c r="D8" s="6" t="str">
        <f>IF(E:E&gt;8,"Mesophanerophyte",IF(E:E&gt;2,"Microphanerophyte",IF(E:E&gt;0.5,"Nanophanerophyte"," ")))</f>
        <v>Nanophanerophyte</v>
      </c>
      <c r="E8" s="6">
        <v>2</v>
      </c>
      <c r="F8" s="6" t="str">
        <f>IF(C8:C124&gt;=6,"adulte",IF(C8:C124&gt;=2.5,"jeune plant",IF(C8:C124&lt;2.5,"Rég"," ")))</f>
        <v>adulte</v>
      </c>
      <c r="G8">
        <f t="shared" si="0"/>
        <v>4.5359369303180328</v>
      </c>
    </row>
    <row r="9" spans="1:7" x14ac:dyDescent="0.3">
      <c r="A9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9" s="19" t="s">
        <v>4</v>
      </c>
      <c r="C9" s="6">
        <v>13.5</v>
      </c>
      <c r="D9" s="6" t="str">
        <f>IF(E:E&gt;8,"Mesophanerophyte",IF(E:E&gt;2,"Microphanerophyte",IF(E:E&gt;0.5,"Nanophanerophyte"," ")))</f>
        <v>Microphanerophyte</v>
      </c>
      <c r="E9" s="6">
        <v>5</v>
      </c>
      <c r="F9" s="6" t="str">
        <f>IF(C9:C125&gt;=6,"adulte",IF(C9:C125&gt;=2.5,"jeune plant",IF(C9:C125&lt;2.5,"Rég"," ")))</f>
        <v>adulte</v>
      </c>
      <c r="G9">
        <f t="shared" si="0"/>
        <v>25.843298388802459</v>
      </c>
    </row>
    <row r="10" spans="1:7" x14ac:dyDescent="0.3">
      <c r="A10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10" s="19" t="s">
        <v>4</v>
      </c>
      <c r="C10" s="6">
        <v>16</v>
      </c>
      <c r="D10" s="6" t="str">
        <f>IF(E:E&gt;8,"Mesophanerophyte",IF(E:E&gt;2,"Microphanerophyte",IF(E:E&gt;0.5,"Nanophanerophyte"," ")))</f>
        <v>Microphanerophyte</v>
      </c>
      <c r="E10" s="6">
        <v>6</v>
      </c>
      <c r="F10" s="6" t="str">
        <f>IF(C10:C126&gt;=6,"adulte",IF(C10:C126&gt;=2.5,"jeune plant",IF(C10:C126&lt;2.5,"Rég"," ")))</f>
        <v>adulte</v>
      </c>
      <c r="G10">
        <f t="shared" si="0"/>
        <v>43.730240026530709</v>
      </c>
    </row>
    <row r="11" spans="1:7" x14ac:dyDescent="0.3">
      <c r="A11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11" s="19" t="s">
        <v>4</v>
      </c>
      <c r="C11" s="6">
        <v>16</v>
      </c>
      <c r="D11" s="6" t="str">
        <f>IF(E:E&gt;8,"Mesophanerophyte",IF(E:E&gt;2,"Microphanerophyte",IF(E:E&gt;0.5,"Nanophanerophyte"," ")))</f>
        <v>Microphanerophyte</v>
      </c>
      <c r="E11" s="6">
        <v>6</v>
      </c>
      <c r="F11" s="6" t="str">
        <f>IF(C11:C127&gt;=6,"adulte",IF(C11:C127&gt;=2.5,"jeune plant",IF(C11:C127&lt;2.5,"Rég"," ")))</f>
        <v>adulte</v>
      </c>
      <c r="G11">
        <f t="shared" si="0"/>
        <v>43.730240026530709</v>
      </c>
    </row>
    <row r="12" spans="1:7" x14ac:dyDescent="0.3">
      <c r="A12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12" s="19" t="s">
        <v>4</v>
      </c>
      <c r="C12" s="6">
        <v>23</v>
      </c>
      <c r="D12" s="6" t="str">
        <f>IF(E:E&gt;8,"Mesophanerophyte",IF(E:E&gt;2,"Microphanerophyte",IF(E:E&gt;0.5,"Nanophanerophyte"," ")))</f>
        <v>Microphanerophyte</v>
      </c>
      <c r="E12" s="6">
        <v>5</v>
      </c>
      <c r="F12" s="6" t="str">
        <f>IF(C12:C128&gt;=6,"adulte",IF(C12:C128&gt;=2.5,"jeune plant",IF(C12:C128&lt;2.5,"Rég"," ")))</f>
        <v>adulte</v>
      </c>
      <c r="G12">
        <f t="shared" si="0"/>
        <v>75.607579908927974</v>
      </c>
    </row>
    <row r="13" spans="1:7" x14ac:dyDescent="0.3">
      <c r="A13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13" s="19" t="s">
        <v>4</v>
      </c>
      <c r="C13" s="6">
        <v>15</v>
      </c>
      <c r="D13" s="6" t="str">
        <f>IF(E:E&gt;8,"Mesophanerophyte",IF(E:E&gt;2,"Microphanerophyte",IF(E:E&gt;0.5,"Nanophanerophyte"," ")))</f>
        <v>Microphanerophyte</v>
      </c>
      <c r="E13" s="6">
        <v>5</v>
      </c>
      <c r="F13" s="6" t="str">
        <f>IF(C13:C129&gt;=6,"adulte",IF(C13:C129&gt;=2.5,"jeune plant",IF(C13:C129&lt;2.5,"Rég"," ")))</f>
        <v>adulte</v>
      </c>
      <c r="G13">
        <f t="shared" si="0"/>
        <v>31.955163880014499</v>
      </c>
    </row>
    <row r="14" spans="1:7" x14ac:dyDescent="0.3">
      <c r="A14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14" s="19" t="s">
        <v>4</v>
      </c>
      <c r="C14" s="6">
        <v>20</v>
      </c>
      <c r="D14" s="6" t="str">
        <f>IF(E:E&gt;8,"Mesophanerophyte",IF(E:E&gt;2,"Microphanerophyte",IF(E:E&gt;0.5,"Nanophanerophyte"," ")))</f>
        <v>Microphanerophyte</v>
      </c>
      <c r="E14" s="6">
        <v>5.5</v>
      </c>
      <c r="F14" s="6" t="str">
        <f>IF(C14:C130&gt;=6,"adulte",IF(C14:C130&gt;=2.5,"jeune plant",IF(C14:C130&lt;2.5,"Rég"," ")))</f>
        <v>adulte</v>
      </c>
      <c r="G14">
        <f t="shared" si="0"/>
        <v>62.801428058800177</v>
      </c>
    </row>
    <row r="15" spans="1:7" x14ac:dyDescent="0.3">
      <c r="A15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15" s="19" t="s">
        <v>4</v>
      </c>
      <c r="C15" s="6">
        <v>18</v>
      </c>
      <c r="D15" s="6" t="str">
        <f>IF(E:E&gt;8,"Mesophanerophyte",IF(E:E&gt;2,"Microphanerophyte",IF(E:E&gt;0.5,"Nanophanerophyte"," ")))</f>
        <v>Microphanerophyte</v>
      </c>
      <c r="E15" s="6">
        <v>7.5</v>
      </c>
      <c r="F15" s="6" t="str">
        <f>IF(C15:C131&gt;=6,"adulte",IF(C15:C131&gt;=2.5,"jeune plant",IF(C15:C131&lt;2.5,"Rég"," ")))</f>
        <v>adulte</v>
      </c>
      <c r="G15">
        <f t="shared" si="0"/>
        <v>69.418160723184357</v>
      </c>
    </row>
    <row r="16" spans="1:7" x14ac:dyDescent="0.3">
      <c r="A16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16" s="19" t="s">
        <v>4</v>
      </c>
      <c r="C16" s="6">
        <v>11</v>
      </c>
      <c r="D16" s="6" t="str">
        <f>IF(E:E&gt;8,"Mesophanerophyte",IF(E:E&gt;2,"Microphanerophyte",IF(E:E&gt;0.5,"Nanophanerophyte"," ")))</f>
        <v>Nanophanerophyte</v>
      </c>
      <c r="E16" s="6">
        <v>2</v>
      </c>
      <c r="F16" s="6" t="str">
        <f>IF(C16:C132&gt;=6,"adulte",IF(C16:C132&gt;=2.5,"jeune plant",IF(C16:C132&lt;2.5,"Rég"," ")))</f>
        <v>adulte</v>
      </c>
      <c r="G16">
        <f t="shared" si="0"/>
        <v>6.7960869139152562</v>
      </c>
    </row>
    <row r="17" spans="1:7" x14ac:dyDescent="0.3">
      <c r="A17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17" s="19" t="s">
        <v>4</v>
      </c>
      <c r="C17" s="6">
        <v>10</v>
      </c>
      <c r="D17" s="6" t="str">
        <f>IF(E:E&gt;8,"Mesophanerophyte",IF(E:E&gt;2,"Microphanerophyte",IF(E:E&gt;0.5,"Nanophanerophyte"," ")))</f>
        <v>Microphanerophyte</v>
      </c>
      <c r="E17" s="6">
        <v>2.5</v>
      </c>
      <c r="F17" s="6" t="str">
        <f>IF(C17:C133&gt;=6,"adulte",IF(C17:C133&gt;=2.5,"jeune plant",IF(C17:C133&lt;2.5,"Rég"," ")))</f>
        <v>adulte</v>
      </c>
      <c r="G17">
        <f t="shared" si="0"/>
        <v>7.0224431268904457</v>
      </c>
    </row>
    <row r="18" spans="1:7" x14ac:dyDescent="0.3">
      <c r="A18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18" s="19" t="s">
        <v>4</v>
      </c>
      <c r="C18" s="6">
        <v>16</v>
      </c>
      <c r="D18" s="6" t="str">
        <f>IF(E:E&gt;8,"Mesophanerophyte",IF(E:E&gt;2,"Microphanerophyte",IF(E:E&gt;0.5,"Nanophanerophyte"," ")))</f>
        <v>Microphanerophyte</v>
      </c>
      <c r="E18" s="6">
        <v>7.5</v>
      </c>
      <c r="F18" s="6" t="str">
        <f>IF(C18:C134&gt;=6,"adulte",IF(C18:C134&gt;=2.5,"jeune plant",IF(C18:C134&lt;2.5,"Rég"," ")))</f>
        <v>adulte</v>
      </c>
      <c r="G18">
        <f t="shared" si="0"/>
        <v>54.753259395859402</v>
      </c>
    </row>
    <row r="19" spans="1:7" x14ac:dyDescent="0.3">
      <c r="A19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FARAFITRA</v>
      </c>
      <c r="B19" s="19" t="s">
        <v>13</v>
      </c>
      <c r="C19" s="6">
        <v>21</v>
      </c>
      <c r="D19" s="6" t="str">
        <f>IF(E:E&gt;8,"Mesophanerophyte",IF(E:E&gt;2,"Microphanerophyte",IF(E:E&gt;0.5,"Nanophanerophyte"," ")))</f>
        <v>Microphanerophyte</v>
      </c>
      <c r="E19" s="6">
        <v>8</v>
      </c>
      <c r="F19" s="6" t="str">
        <f>IF(C19:C135&gt;=6,"adulte",IF(C19:C135&gt;=2.5,"jeune plant",IF(C19:C135&lt;2.5,"Rég"," ")))</f>
        <v>adulte</v>
      </c>
      <c r="G19">
        <f>0.0825*0.78*(((C19^2)*E19)^0.89966)</f>
        <v>100.02719960883273</v>
      </c>
    </row>
    <row r="20" spans="1:7" x14ac:dyDescent="0.3">
      <c r="A20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20" s="19" t="s">
        <v>4</v>
      </c>
      <c r="C20" s="6">
        <v>13</v>
      </c>
      <c r="D20" s="6" t="str">
        <f>IF(E:E&gt;8,"Mesophanerophyte",IF(E:E&gt;2,"Microphanerophyte",IF(E:E&gt;0.5,"Nanophanerophyte"," ")))</f>
        <v>Microphanerophyte</v>
      </c>
      <c r="E20" s="6">
        <v>4</v>
      </c>
      <c r="F20" s="6" t="str">
        <f>IF(C20:C136&gt;=6,"adulte",IF(C20:C136&gt;=2.5,"jeune plant",IF(C20:C136&lt;2.5,"Rég"," ")))</f>
        <v>adulte</v>
      </c>
      <c r="G20">
        <f t="shared" si="0"/>
        <v>19.129168270277553</v>
      </c>
    </row>
    <row r="21" spans="1:7" x14ac:dyDescent="0.3">
      <c r="A21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21" s="19" t="s">
        <v>4</v>
      </c>
      <c r="C21" s="6">
        <v>19</v>
      </c>
      <c r="D21" s="6" t="str">
        <f>IF(E:E&gt;8,"Mesophanerophyte",IF(E:E&gt;2,"Microphanerophyte",IF(E:E&gt;0.5,"Nanophanerophyte"," ")))</f>
        <v>Microphanerophyte</v>
      </c>
      <c r="E21" s="6">
        <v>7</v>
      </c>
      <c r="F21" s="6" t="str">
        <f>IF(C21:C137&gt;=6,"adulte",IF(C21:C137&gt;=2.5,"jeune plant",IF(C21:C137&lt;2.5,"Rég"," ")))</f>
        <v>adulte</v>
      </c>
      <c r="G21">
        <f t="shared" si="0"/>
        <v>72.210114438665158</v>
      </c>
    </row>
    <row r="22" spans="1:7" x14ac:dyDescent="0.3">
      <c r="A22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22" s="19" t="s">
        <v>4</v>
      </c>
      <c r="C22" s="6">
        <v>9.5</v>
      </c>
      <c r="D22" s="6" t="str">
        <f>IF(E:E&gt;8,"Mesophanerophyte",IF(E:E&gt;2,"Microphanerophyte",IF(E:E&gt;0.5,"Nanophanerophyte"," ")))</f>
        <v>Microphanerophyte</v>
      </c>
      <c r="E22" s="6">
        <v>3</v>
      </c>
      <c r="F22" s="6" t="str">
        <f>IF(C22:C138&gt;=6,"adulte",IF(C22:C138&gt;=2.5,"jeune plant",IF(C22:C138&lt;2.5,"Rég"," ")))</f>
        <v>adulte</v>
      </c>
      <c r="G22">
        <f t="shared" si="0"/>
        <v>7.609800723521805</v>
      </c>
    </row>
    <row r="23" spans="1:7" x14ac:dyDescent="0.3">
      <c r="A23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23" s="19" t="s">
        <v>4</v>
      </c>
      <c r="C23" s="6">
        <v>8</v>
      </c>
      <c r="D23" s="6" t="str">
        <f>IF(E:E&gt;8,"Mesophanerophyte",IF(E:E&gt;2,"Microphanerophyte",IF(E:E&gt;0.5,"Nanophanerophyte"," ")))</f>
        <v>Microphanerophyte</v>
      </c>
      <c r="E23" s="6">
        <v>2.5</v>
      </c>
      <c r="F23" s="6" t="str">
        <f>IF(C23:C139&gt;=6,"adulte",IF(C23:C139&gt;=2.5,"jeune plant",IF(C23:C139&lt;2.5,"Rég"," ")))</f>
        <v>adulte</v>
      </c>
      <c r="G23">
        <f t="shared" si="0"/>
        <v>4.4795253457576258</v>
      </c>
    </row>
    <row r="24" spans="1:7" x14ac:dyDescent="0.3">
      <c r="A24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24" s="19" t="s">
        <v>4</v>
      </c>
      <c r="C24" s="6">
        <v>13</v>
      </c>
      <c r="D24" s="6" t="str">
        <f>IF(E:E&gt;8,"Mesophanerophyte",IF(E:E&gt;2,"Microphanerophyte",IF(E:E&gt;0.5,"Nanophanerophyte"," ")))</f>
        <v>Microphanerophyte</v>
      </c>
      <c r="E24" s="6">
        <v>4</v>
      </c>
      <c r="F24" s="6" t="str">
        <f>IF(C24:C140&gt;=6,"adulte",IF(C24:C140&gt;=2.5,"jeune plant",IF(C24:C140&lt;2.5,"Rég"," ")))</f>
        <v>adulte</v>
      </c>
      <c r="G24">
        <f t="shared" si="0"/>
        <v>19.129168270277553</v>
      </c>
    </row>
    <row r="25" spans="1:7" x14ac:dyDescent="0.3">
      <c r="A25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25" s="19" t="s">
        <v>4</v>
      </c>
      <c r="C25" s="6">
        <v>12</v>
      </c>
      <c r="D25" s="6" t="str">
        <f>IF(E:E&gt;8,"Mesophanerophyte",IF(E:E&gt;2,"Microphanerophyte",IF(E:E&gt;0.5,"Nanophanerophyte"," ")))</f>
        <v>Microphanerophyte</v>
      </c>
      <c r="E25" s="6">
        <v>5</v>
      </c>
      <c r="F25" s="6" t="str">
        <f>IF(C25:C141&gt;=6,"adulte",IF(C25:C141&gt;=2.5,"jeune plant",IF(C25:C141&lt;2.5,"Rég"," ")))</f>
        <v>adulte</v>
      </c>
      <c r="G25">
        <f t="shared" si="0"/>
        <v>20.383784381283856</v>
      </c>
    </row>
    <row r="26" spans="1:7" x14ac:dyDescent="0.3">
      <c r="A26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26" s="19" t="s">
        <v>4</v>
      </c>
      <c r="C26" s="6">
        <v>9.5</v>
      </c>
      <c r="D26" s="6" t="str">
        <f>IF(E:E&gt;8,"Mesophanerophyte",IF(E:E&gt;2,"Microphanerophyte",IF(E:E&gt;0.5,"Nanophanerophyte"," ")))</f>
        <v>Microphanerophyte</v>
      </c>
      <c r="E26" s="6">
        <v>4</v>
      </c>
      <c r="F26" s="6" t="str">
        <f>IF(C26:C142&gt;=6,"adulte",IF(C26:C142&gt;=2.5,"jeune plant",IF(C26:C142&lt;2.5,"Rég"," ")))</f>
        <v>adulte</v>
      </c>
      <c r="G26">
        <f t="shared" si="0"/>
        <v>10.168053363008221</v>
      </c>
    </row>
    <row r="27" spans="1:7" x14ac:dyDescent="0.3">
      <c r="A27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27" s="19" t="s">
        <v>4</v>
      </c>
      <c r="C27" s="6">
        <v>7</v>
      </c>
      <c r="D27" s="6" t="str">
        <f>IF(E:E&gt;8,"Mesophanerophyte",IF(E:E&gt;2,"Microphanerophyte",IF(E:E&gt;0.5,"Nanophanerophyte"," ")))</f>
        <v>Nanophanerophyte</v>
      </c>
      <c r="E27" s="6">
        <v>2</v>
      </c>
      <c r="F27" s="6" t="str">
        <f>IF(C27:C143&gt;=6,"adulte",IF(C27:C143&gt;=2.5,"jeune plant",IF(C27:C143&lt;2.5,"Rég"," ")))</f>
        <v>adulte</v>
      </c>
      <c r="G27">
        <f t="shared" si="0"/>
        <v>2.7337610243615522</v>
      </c>
    </row>
    <row r="28" spans="1:7" x14ac:dyDescent="0.3">
      <c r="A28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28" s="19" t="s">
        <v>4</v>
      </c>
      <c r="C28" s="6">
        <v>8</v>
      </c>
      <c r="D28" s="6" t="str">
        <f>IF(E:E&gt;8,"Mesophanerophyte",IF(E:E&gt;2,"Microphanerophyte",IF(E:E&gt;0.5,"Nanophanerophyte"," ")))</f>
        <v>Microphanerophyte</v>
      </c>
      <c r="E28" s="6">
        <v>3</v>
      </c>
      <c r="F28" s="6" t="str">
        <f>IF(C28:C144&gt;=6,"adulte",IF(C28:C144&gt;=2.5,"jeune plant",IF(C28:C144&lt;2.5,"Rég"," ")))</f>
        <v>adulte</v>
      </c>
      <c r="G28">
        <f t="shared" si="0"/>
        <v>5.3826975439563052</v>
      </c>
    </row>
    <row r="29" spans="1:7" x14ac:dyDescent="0.3">
      <c r="A29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VAVY</v>
      </c>
      <c r="B29" s="19" t="s">
        <v>19</v>
      </c>
      <c r="C29" s="6">
        <v>9</v>
      </c>
      <c r="D29" s="6" t="str">
        <f>IF(E:E&gt;8,"Mesophanerophyte",IF(E:E&gt;2,"Microphanerophyte",IF(E:E&gt;0.5,"Nanophanerophyte"," ")))</f>
        <v>Nanophanerophyte</v>
      </c>
      <c r="E29" s="6">
        <v>1.7</v>
      </c>
      <c r="F29" s="6" t="str">
        <f>IF(C29:C145&gt;=6,"adulte",IF(C29:C145&gt;=2.5,"jeune plant",IF(C29:C145&lt;2.5,"Rég"," ")))</f>
        <v>adulte</v>
      </c>
      <c r="G29">
        <f>(10^(-0.7247))*(C29^2.3379)</f>
        <v>32.079202483894406</v>
      </c>
    </row>
    <row r="30" spans="1:7" x14ac:dyDescent="0.3">
      <c r="A30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30" s="19" t="s">
        <v>4</v>
      </c>
      <c r="C30" s="6">
        <v>7.5</v>
      </c>
      <c r="D30" s="6" t="str">
        <f>IF(E:E&gt;8,"Mesophanerophyte",IF(E:E&gt;2,"Microphanerophyte",IF(E:E&gt;0.5,"Nanophanerophyte"," ")))</f>
        <v>Nanophanerophyte</v>
      </c>
      <c r="E30" s="6">
        <v>2</v>
      </c>
      <c r="F30" s="6" t="str">
        <f>IF(C30:C146&gt;=6,"adulte",IF(C30:C146&gt;=2.5,"jeune plant",IF(C30:C146&lt;2.5,"Rég"," ")))</f>
        <v>adulte</v>
      </c>
      <c r="G30">
        <f t="shared" si="0"/>
        <v>3.1414564910209304</v>
      </c>
    </row>
    <row r="31" spans="1:7" x14ac:dyDescent="0.3">
      <c r="A31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31" s="19" t="s">
        <v>4</v>
      </c>
      <c r="C31" s="6">
        <v>8</v>
      </c>
      <c r="D31" s="6" t="str">
        <f>IF(E:E&gt;8,"Mesophanerophyte",IF(E:E&gt;2,"Microphanerophyte",IF(E:E&gt;0.5,"Nanophanerophyte"," ")))</f>
        <v>Microphanerophyte</v>
      </c>
      <c r="E31" s="6">
        <v>3</v>
      </c>
      <c r="F31" s="6" t="str">
        <f>IF(C31:C147&gt;=6,"adulte",IF(C31:C147&gt;=2.5,"jeune plant",IF(C31:C147&lt;2.5,"Rég"," ")))</f>
        <v>adulte</v>
      </c>
      <c r="G31">
        <f t="shared" si="0"/>
        <v>5.3826975439563052</v>
      </c>
    </row>
    <row r="32" spans="1:7" x14ac:dyDescent="0.3">
      <c r="A32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32" s="19" t="s">
        <v>4</v>
      </c>
      <c r="C32" s="6">
        <v>9</v>
      </c>
      <c r="D32" s="6" t="str">
        <f>IF(E:E&gt;8,"Mesophanerophyte",IF(E:E&gt;2,"Microphanerophyte",IF(E:E&gt;0.5,"Nanophanerophyte"," ")))</f>
        <v>Microphanerophyte</v>
      </c>
      <c r="E32" s="6">
        <v>4</v>
      </c>
      <c r="F32" s="6" t="str">
        <f>IF(C32:C148&gt;=6,"adulte",IF(C32:C148&gt;=2.5,"jeune plant",IF(C32:C148&lt;2.5,"Rég"," ")))</f>
        <v>adulte</v>
      </c>
      <c r="G32">
        <f t="shared" si="0"/>
        <v>9.1185888727175666</v>
      </c>
    </row>
    <row r="33" spans="1:7" x14ac:dyDescent="0.3">
      <c r="A33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VAVY</v>
      </c>
      <c r="B33" s="19" t="s">
        <v>19</v>
      </c>
      <c r="C33" s="6">
        <v>13</v>
      </c>
      <c r="D33" s="6" t="str">
        <f>IF(E:E&gt;8,"Mesophanerophyte",IF(E:E&gt;2,"Microphanerophyte",IF(E:E&gt;0.5,"Nanophanerophyte"," ")))</f>
        <v>Microphanerophyte</v>
      </c>
      <c r="E33" s="6">
        <v>5</v>
      </c>
      <c r="F33" s="6" t="str">
        <f>IF(C33:C149&gt;=6,"adulte",IF(C33:C149&gt;=2.5,"jeune plant",IF(C33:C149&lt;2.5,"Rég"," ")))</f>
        <v>adulte</v>
      </c>
      <c r="G33">
        <f>(10^(-0.7247))*(C33^2.3379)</f>
        <v>75.785856529405194</v>
      </c>
    </row>
    <row r="34" spans="1:7" x14ac:dyDescent="0.3">
      <c r="A34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34" s="19" t="s">
        <v>4</v>
      </c>
      <c r="C34" s="6">
        <v>12</v>
      </c>
      <c r="D34" s="6" t="str">
        <f>IF(E:E&gt;8,"Mesophanerophyte",IF(E:E&gt;2,"Microphanerophyte",IF(E:E&gt;0.5,"Nanophanerophyte"," ")))</f>
        <v>Microphanerophyte</v>
      </c>
      <c r="E34" s="6">
        <v>5</v>
      </c>
      <c r="F34" s="6" t="str">
        <f>IF(C34:C150&gt;=6,"adulte",IF(C34:C150&gt;=2.5,"jeune plant",IF(C34:C150&lt;2.5,"Rég"," ")))</f>
        <v>adulte</v>
      </c>
      <c r="G34">
        <f t="shared" si="0"/>
        <v>20.383784381283856</v>
      </c>
    </row>
    <row r="35" spans="1:7" x14ac:dyDescent="0.3">
      <c r="A35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35" s="19" t="s">
        <v>4</v>
      </c>
      <c r="C35" s="6">
        <v>17</v>
      </c>
      <c r="D35" s="6" t="str">
        <f>IF(E:E&gt;8,"Mesophanerophyte",IF(E:E&gt;2,"Microphanerophyte",IF(E:E&gt;0.5,"Nanophanerophyte"," ")))</f>
        <v>Microphanerophyte</v>
      </c>
      <c r="E35" s="6">
        <v>6</v>
      </c>
      <c r="F35" s="6" t="str">
        <f>IF(C35:C151&gt;=6,"adulte",IF(C35:C151&gt;=2.5,"jeune plant",IF(C35:C151&lt;2.5,"Rég"," ")))</f>
        <v>adulte</v>
      </c>
      <c r="G35">
        <f t="shared" si="0"/>
        <v>49.411715639366797</v>
      </c>
    </row>
    <row r="36" spans="1:7" x14ac:dyDescent="0.3">
      <c r="A36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36" s="19" t="s">
        <v>4</v>
      </c>
      <c r="C36" s="6">
        <v>12</v>
      </c>
      <c r="D36" s="6" t="str">
        <f>IF(E:E&gt;8,"Mesophanerophyte",IF(E:E&gt;2,"Microphanerophyte",IF(E:E&gt;0.5,"Nanophanerophyte"," ")))</f>
        <v>Microphanerophyte</v>
      </c>
      <c r="E36" s="6">
        <v>5</v>
      </c>
      <c r="F36" s="6" t="str">
        <f>IF(C36:C152&gt;=6,"adulte",IF(C36:C152&gt;=2.5,"jeune plant",IF(C36:C152&lt;2.5,"Rég"," ")))</f>
        <v>adulte</v>
      </c>
      <c r="G36">
        <f t="shared" si="0"/>
        <v>20.383784381283856</v>
      </c>
    </row>
    <row r="37" spans="1:7" x14ac:dyDescent="0.3">
      <c r="A37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37" s="19" t="s">
        <v>4</v>
      </c>
      <c r="C37" s="6">
        <v>8</v>
      </c>
      <c r="D37" s="6" t="str">
        <f>IF(E:E&gt;8,"Mesophanerophyte",IF(E:E&gt;2,"Microphanerophyte",IF(E:E&gt;0.5,"Nanophanerophyte"," ")))</f>
        <v>Microphanerophyte</v>
      </c>
      <c r="E37" s="6">
        <v>5</v>
      </c>
      <c r="F37" s="6" t="str">
        <f>IF(C37:C153&gt;=6,"adulte",IF(C37:C153&gt;=2.5,"jeune plant",IF(C37:C153&lt;2.5,"Rég"," ")))</f>
        <v>adulte</v>
      </c>
      <c r="G37">
        <f t="shared" si="0"/>
        <v>9.0051847281787154</v>
      </c>
    </row>
    <row r="38" spans="1:7" x14ac:dyDescent="0.3">
      <c r="A38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38" s="19" t="s">
        <v>4</v>
      </c>
      <c r="C38" s="6">
        <v>8</v>
      </c>
      <c r="D38" s="6" t="str">
        <f>IF(E:E&gt;8,"Mesophanerophyte",IF(E:E&gt;2,"Microphanerophyte",IF(E:E&gt;0.5,"Nanophanerophyte"," ")))</f>
        <v>Microphanerophyte</v>
      </c>
      <c r="E38" s="6">
        <v>4</v>
      </c>
      <c r="F38" s="6" t="str">
        <f>IF(C38:C154&gt;=6,"adulte",IF(C38:C154&gt;=2.5,"jeune plant",IF(C38:C154&lt;2.5,"Rég"," ")))</f>
        <v>adulte</v>
      </c>
      <c r="G38">
        <f t="shared" si="0"/>
        <v>7.1922456122545322</v>
      </c>
    </row>
    <row r="39" spans="1:7" x14ac:dyDescent="0.3">
      <c r="A39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VAVY</v>
      </c>
      <c r="B39" s="19" t="s">
        <v>19</v>
      </c>
      <c r="C39" s="6">
        <v>10</v>
      </c>
      <c r="D39" s="6" t="str">
        <f>IF(E:E&gt;8,"Mesophanerophyte",IF(E:E&gt;2,"Microphanerophyte",IF(E:E&gt;0.5,"Nanophanerophyte"," ")))</f>
        <v>Nanophanerophyte</v>
      </c>
      <c r="E39" s="6">
        <v>1.7</v>
      </c>
      <c r="F39" s="6" t="str">
        <f>IF(C39:C155&gt;=6,"adulte",IF(C39:C155&gt;=2.5,"jeune plant",IF(C39:C155&lt;2.5,"Rég"," ")))</f>
        <v>adulte</v>
      </c>
      <c r="G39">
        <f>(10^(-0.7247))*(C39^2.3379)</f>
        <v>41.039305246101627</v>
      </c>
    </row>
    <row r="40" spans="1:7" x14ac:dyDescent="0.3">
      <c r="A40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TSITOLOMINA</v>
      </c>
      <c r="B40" s="19" t="s">
        <v>51</v>
      </c>
      <c r="C40" s="6">
        <v>7</v>
      </c>
      <c r="D40" s="6" t="str">
        <f>IF(E:E&gt;8,"Mesophanerophyte",IF(E:E&gt;2,"Microphanerophyte",IF(E:E&gt;0.5,"Nanophanerophyte"," ")))</f>
        <v>Nanophanerophyte</v>
      </c>
      <c r="E40" s="6">
        <v>1.5</v>
      </c>
      <c r="F40" s="6" t="str">
        <f>IF(C40:C156&gt;=6,"adulte",IF(C40:C156&gt;=2.5,"jeune plant",IF(C40:C156&lt;2.5,"Rég"," ")))</f>
        <v>adulte</v>
      </c>
      <c r="G40">
        <f>0.464*0.741*(((C40^2)*E40)^0.94275)</f>
        <v>19.75961950413739</v>
      </c>
    </row>
    <row r="41" spans="1:7" x14ac:dyDescent="0.3">
      <c r="A41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41" s="19" t="s">
        <v>4</v>
      </c>
      <c r="C41" s="6">
        <v>14</v>
      </c>
      <c r="D41" s="6" t="str">
        <f>IF(E:E&gt;8,"Mesophanerophyte",IF(E:E&gt;2,"Microphanerophyte",IF(E:E&gt;0.5,"Nanophanerophyte"," ")))</f>
        <v>Microphanerophyte</v>
      </c>
      <c r="E41" s="6">
        <v>5</v>
      </c>
      <c r="F41" s="6" t="str">
        <f>IF(C41:C157&gt;=6,"adulte",IF(C41:C157&gt;=2.5,"jeune plant",IF(C41:C157&lt;2.5,"Rég"," ")))</f>
        <v>adulte</v>
      </c>
      <c r="G41">
        <f t="shared" si="0"/>
        <v>27.80805075351514</v>
      </c>
    </row>
    <row r="42" spans="1:7" x14ac:dyDescent="0.3">
      <c r="A42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42" s="19" t="s">
        <v>4</v>
      </c>
      <c r="C42" s="6">
        <v>15</v>
      </c>
      <c r="D42" s="6" t="str">
        <f>IF(E:E&gt;8,"Mesophanerophyte",IF(E:E&gt;2,"Microphanerophyte",IF(E:E&gt;0.5,"Nanophanerophyte"," ")))</f>
        <v>Microphanerophyte</v>
      </c>
      <c r="E42" s="6">
        <v>6</v>
      </c>
      <c r="F42" s="6" t="str">
        <f>IF(C42:C158&gt;=6,"adulte",IF(C42:C158&gt;=2.5,"jeune plant",IF(C42:C158&lt;2.5,"Rég"," ")))</f>
        <v>adulte</v>
      </c>
      <c r="G42">
        <f t="shared" si="0"/>
        <v>38.398037483273569</v>
      </c>
    </row>
    <row r="43" spans="1:7" x14ac:dyDescent="0.3">
      <c r="A43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43" s="19" t="s">
        <v>4</v>
      </c>
      <c r="C43" s="6">
        <v>11.5</v>
      </c>
      <c r="D43" s="6" t="str">
        <f>IF(E:E&gt;8,"Mesophanerophyte",IF(E:E&gt;2,"Microphanerophyte",IF(E:E&gt;0.5,"Nanophanerophyte"," ")))</f>
        <v>Microphanerophyte</v>
      </c>
      <c r="E43" s="6">
        <v>5</v>
      </c>
      <c r="F43" s="6" t="str">
        <f>IF(C43:C159&gt;=6,"adulte",IF(C43:C159&gt;=2.5,"jeune plant",IF(C43:C159&lt;2.5,"Rég"," ")))</f>
        <v>adulte</v>
      </c>
      <c r="G43">
        <f t="shared" si="0"/>
        <v>18.708720258874433</v>
      </c>
    </row>
    <row r="44" spans="1:7" x14ac:dyDescent="0.3">
      <c r="A44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44" s="19" t="s">
        <v>4</v>
      </c>
      <c r="C44" s="6">
        <v>9.5</v>
      </c>
      <c r="D44" s="6" t="str">
        <f>IF(E:E&gt;8,"Mesophanerophyte",IF(E:E&gt;2,"Microphanerophyte",IF(E:E&gt;0.5,"Nanophanerophyte"," ")))</f>
        <v>Microphanerophyte</v>
      </c>
      <c r="E44" s="6">
        <v>3</v>
      </c>
      <c r="F44" s="6" t="str">
        <f>IF(C44:C160&gt;=6,"adulte",IF(C44:C160&gt;=2.5,"jeune plant",IF(C44:C160&lt;2.5,"Rég"," ")))</f>
        <v>adulte</v>
      </c>
      <c r="G44">
        <f t="shared" si="0"/>
        <v>7.609800723521805</v>
      </c>
    </row>
    <row r="45" spans="1:7" x14ac:dyDescent="0.3">
      <c r="A45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45" s="19" t="s">
        <v>4</v>
      </c>
      <c r="C45" s="6">
        <v>9.5</v>
      </c>
      <c r="D45" s="6" t="str">
        <f>IF(E:E&gt;8,"Mesophanerophyte",IF(E:E&gt;2,"Microphanerophyte",IF(E:E&gt;0.5,"Nanophanerophyte"," ")))</f>
        <v>Microphanerophyte</v>
      </c>
      <c r="E45" s="6">
        <v>3</v>
      </c>
      <c r="F45" s="6" t="str">
        <f>IF(C45:C161&gt;=6,"adulte",IF(C45:C161&gt;=2.5,"jeune plant",IF(C45:C161&lt;2.5,"Rég"," ")))</f>
        <v>adulte</v>
      </c>
      <c r="G45">
        <f t="shared" si="0"/>
        <v>7.609800723521805</v>
      </c>
    </row>
    <row r="46" spans="1:7" x14ac:dyDescent="0.3">
      <c r="A46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46" s="19" t="s">
        <v>4</v>
      </c>
      <c r="C46" s="6">
        <v>10</v>
      </c>
      <c r="D46" s="6" t="str">
        <f>IF(E:E&gt;8,"Mesophanerophyte",IF(E:E&gt;2,"Microphanerophyte",IF(E:E&gt;0.5,"Nanophanerophyte"," ")))</f>
        <v>Microphanerophyte</v>
      </c>
      <c r="E46" s="6">
        <v>3</v>
      </c>
      <c r="F46" s="6" t="str">
        <f>IF(C46:C162&gt;=6,"adulte",IF(C46:C162&gt;=2.5,"jeune plant",IF(C46:C162&lt;2.5,"Rég"," ")))</f>
        <v>adulte</v>
      </c>
      <c r="G46">
        <f t="shared" si="0"/>
        <v>8.4383242540383385</v>
      </c>
    </row>
    <row r="47" spans="1:7" x14ac:dyDescent="0.3">
      <c r="A47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47" s="19" t="s">
        <v>4</v>
      </c>
      <c r="C47" s="6">
        <v>8.5</v>
      </c>
      <c r="D47" s="6" t="str">
        <f>IF(E:E&gt;8,"Mesophanerophyte",IF(E:E&gt;2,"Microphanerophyte",IF(E:E&gt;0.5,"Nanophanerophyte"," ")))</f>
        <v>Microphanerophyte</v>
      </c>
      <c r="E47" s="6">
        <v>2.5</v>
      </c>
      <c r="F47" s="6" t="str">
        <f>IF(C47:C163&gt;=6,"adulte",IF(C47:C163&gt;=2.5,"jeune plant",IF(C47:C163&lt;2.5,"Rég"," ")))</f>
        <v>adulte</v>
      </c>
      <c r="G47">
        <f t="shared" si="0"/>
        <v>5.0615096658428351</v>
      </c>
    </row>
    <row r="48" spans="1:7" x14ac:dyDescent="0.3">
      <c r="A48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48" s="19" t="s">
        <v>4</v>
      </c>
      <c r="C48" s="6">
        <v>8</v>
      </c>
      <c r="D48" s="6" t="str">
        <f>IF(E:E&gt;8,"Mesophanerophyte",IF(E:E&gt;2,"Microphanerophyte",IF(E:E&gt;0.5,"Nanophanerophyte"," ")))</f>
        <v>Microphanerophyte</v>
      </c>
      <c r="E48" s="6">
        <v>2.5</v>
      </c>
      <c r="F48" s="6" t="str">
        <f>IF(C48:C164&gt;=6,"adulte",IF(C48:C164&gt;=2.5,"jeune plant",IF(C48:C164&lt;2.5,"Rég"," ")))</f>
        <v>adulte</v>
      </c>
      <c r="G48">
        <f t="shared" si="0"/>
        <v>4.4795253457576258</v>
      </c>
    </row>
    <row r="49" spans="1:7" x14ac:dyDescent="0.3">
      <c r="A49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49" s="19" t="s">
        <v>4</v>
      </c>
      <c r="C49" s="6">
        <v>8.5</v>
      </c>
      <c r="D49" s="6" t="str">
        <f>IF(E:E&gt;8,"Mesophanerophyte",IF(E:E&gt;2,"Microphanerophyte",IF(E:E&gt;0.5,"Nanophanerophyte"," ")))</f>
        <v>Nanophanerophyte</v>
      </c>
      <c r="E49" s="6">
        <v>2</v>
      </c>
      <c r="F49" s="6" t="str">
        <f>IF(C49:C165&gt;=6,"adulte",IF(C49:C165&gt;=2.5,"jeune plant",IF(C49:C165&lt;2.5,"Rég"," ")))</f>
        <v>adulte</v>
      </c>
      <c r="G49">
        <f t="shared" si="0"/>
        <v>4.04251792543789</v>
      </c>
    </row>
    <row r="50" spans="1:7" x14ac:dyDescent="0.3">
      <c r="A50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50" s="19" t="s">
        <v>4</v>
      </c>
      <c r="C50" s="6">
        <v>7</v>
      </c>
      <c r="D50" s="6" t="str">
        <f>IF(E:E&gt;8,"Mesophanerophyte",IF(E:E&gt;2,"Microphanerophyte",IF(E:E&gt;0.5,"Nanophanerophyte"," ")))</f>
        <v>Microphanerophyte</v>
      </c>
      <c r="E50" s="6">
        <v>3</v>
      </c>
      <c r="F50" s="6" t="str">
        <f>IF(C50:C166&gt;=6,"adulte",IF(C50:C166&gt;=2.5,"jeune plant",IF(C50:C166&lt;2.5,"Rég"," ")))</f>
        <v>adulte</v>
      </c>
      <c r="G50">
        <f t="shared" si="0"/>
        <v>4.1129804262793099</v>
      </c>
    </row>
    <row r="51" spans="1:7" x14ac:dyDescent="0.3">
      <c r="A51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51" s="19" t="s">
        <v>4</v>
      </c>
      <c r="C51" s="6">
        <v>8</v>
      </c>
      <c r="D51" s="6" t="str">
        <f>IF(E:E&gt;8,"Mesophanerophyte",IF(E:E&gt;2,"Microphanerophyte",IF(E:E&gt;0.5,"Nanophanerophyte"," ")))</f>
        <v>Microphanerophyte</v>
      </c>
      <c r="E51" s="6">
        <v>2.5</v>
      </c>
      <c r="F51" s="6" t="str">
        <f>IF(C51:C167&gt;=6,"adulte",IF(C51:C167&gt;=2.5,"jeune plant",IF(C51:C167&lt;2.5,"Rég"," ")))</f>
        <v>adulte</v>
      </c>
      <c r="G51">
        <f t="shared" si="0"/>
        <v>4.4795253457576258</v>
      </c>
    </row>
    <row r="52" spans="1:7" x14ac:dyDescent="0.3">
      <c r="A52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52" s="19" t="s">
        <v>4</v>
      </c>
      <c r="C52" s="6">
        <v>9.5</v>
      </c>
      <c r="D52" s="6" t="str">
        <f>IF(E:E&gt;8,"Mesophanerophyte",IF(E:E&gt;2,"Microphanerophyte",IF(E:E&gt;0.5,"Nanophanerophyte"," ")))</f>
        <v>Microphanerophyte</v>
      </c>
      <c r="E52" s="6">
        <v>3</v>
      </c>
      <c r="F52" s="6" t="str">
        <f>IF(C52:C168&gt;=6,"adulte",IF(C52:C168&gt;=2.5,"jeune plant",IF(C52:C168&lt;2.5,"Rég"," ")))</f>
        <v>adulte</v>
      </c>
      <c r="G52">
        <f t="shared" si="0"/>
        <v>7.609800723521805</v>
      </c>
    </row>
    <row r="53" spans="1:7" x14ac:dyDescent="0.3">
      <c r="A53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TSITOLOMINA</v>
      </c>
      <c r="B53" s="19" t="s">
        <v>51</v>
      </c>
      <c r="C53" s="6">
        <v>20</v>
      </c>
      <c r="D53" s="6" t="str">
        <f>IF(E:E&gt;8,"Mesophanerophyte",IF(E:E&gt;2,"Microphanerophyte",IF(E:E&gt;0.5,"Nanophanerophyte"," ")))</f>
        <v>Microphanerophyte</v>
      </c>
      <c r="E53" s="6">
        <v>4</v>
      </c>
      <c r="F53" s="6" t="str">
        <f>IF(C53:C169&gt;=6,"adulte",IF(C53:C169&gt;=2.5,"jeune plant",IF(C53:C169&lt;2.5,"Rég"," ")))</f>
        <v>adulte</v>
      </c>
      <c r="G53">
        <f>0.464*0.741*(((C53^2)*E53)^0.94275)</f>
        <v>360.59549956724038</v>
      </c>
    </row>
    <row r="54" spans="1:7" x14ac:dyDescent="0.3">
      <c r="A54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TSITOLOMINA</v>
      </c>
      <c r="B54" s="19" t="s">
        <v>51</v>
      </c>
      <c r="C54" s="6">
        <v>7</v>
      </c>
      <c r="D54" s="6" t="str">
        <f>IF(E:E&gt;8,"Mesophanerophyte",IF(E:E&gt;2,"Microphanerophyte",IF(E:E&gt;0.5,"Nanophanerophyte"," ")))</f>
        <v>Microphanerophyte</v>
      </c>
      <c r="E54" s="6">
        <v>3</v>
      </c>
      <c r="F54" s="6" t="str">
        <f>IF(C54:C170&gt;=6,"adulte",IF(C54:C170&gt;=2.5,"jeune plant",IF(C54:C170&lt;2.5,"Rég"," ")))</f>
        <v>adulte</v>
      </c>
      <c r="G54">
        <f>0.464*0.741*(((C54^2)*E54)^0.94275)</f>
        <v>37.981718077815565</v>
      </c>
    </row>
    <row r="55" spans="1:7" x14ac:dyDescent="0.3">
      <c r="A55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FARAFITRA</v>
      </c>
      <c r="B55" s="19" t="s">
        <v>13</v>
      </c>
      <c r="C55" s="6">
        <v>57</v>
      </c>
      <c r="D55" s="6" t="str">
        <f>IF(E:E&gt;8,"Mesophanerophyte",IF(E:E&gt;2,"Microphanerophyte",IF(E:E&gt;0.5,"Nanophanerophyte"," ")))</f>
        <v>Microphanerophyte</v>
      </c>
      <c r="E55" s="6">
        <v>8</v>
      </c>
      <c r="F55" s="6" t="str">
        <f>IF(C55:C171&gt;=6,"adulte",IF(C55:C171&gt;=2.5,"jeune plant",IF(C55:C171&lt;2.5,"Rég"," ")))</f>
        <v>adulte</v>
      </c>
      <c r="G55">
        <f>0.0825*0.78*(((C55^2)*E55)^0.89966)</f>
        <v>603.11931110725891</v>
      </c>
    </row>
    <row r="56" spans="1:7" x14ac:dyDescent="0.3">
      <c r="A56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56" s="19" t="s">
        <v>4</v>
      </c>
      <c r="C56" s="6">
        <v>11</v>
      </c>
      <c r="D56" s="6" t="str">
        <f>IF(E:E&gt;8,"Mesophanerophyte",IF(E:E&gt;2,"Microphanerophyte",IF(E:E&gt;0.5,"Nanophanerophyte"," ")))</f>
        <v>Microphanerophyte</v>
      </c>
      <c r="E56" s="6">
        <v>3</v>
      </c>
      <c r="F56" s="6" t="str">
        <f>IF(C56:C172&gt;=6,"adulte",IF(C56:C172&gt;=2.5,"jeune plant",IF(C56:C172&lt;2.5,"Rég"," ")))</f>
        <v>adulte</v>
      </c>
      <c r="G56">
        <f t="shared" si="0"/>
        <v>10.224804656710775</v>
      </c>
    </row>
    <row r="57" spans="1:7" x14ac:dyDescent="0.3">
      <c r="A57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57" s="19" t="s">
        <v>4</v>
      </c>
      <c r="C57" s="6">
        <v>14</v>
      </c>
      <c r="D57" s="6" t="str">
        <f>IF(E:E&gt;8,"Mesophanerophyte",IF(E:E&gt;2,"Microphanerophyte",IF(E:E&gt;0.5,"Nanophanerophyte"," ")))</f>
        <v>Microphanerophyte</v>
      </c>
      <c r="E57" s="6">
        <v>4</v>
      </c>
      <c r="F57" s="6" t="str">
        <f>IF(C57:C173&gt;=6,"adulte",IF(C57:C173&gt;=2.5,"jeune plant",IF(C57:C173&lt;2.5,"Rég"," ")))</f>
        <v>adulte</v>
      </c>
      <c r="G57">
        <f t="shared" si="0"/>
        <v>22.209686647679749</v>
      </c>
    </row>
    <row r="58" spans="1:7" x14ac:dyDescent="0.3">
      <c r="A58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58" s="19" t="s">
        <v>4</v>
      </c>
      <c r="C58" s="6">
        <v>11</v>
      </c>
      <c r="D58" s="6" t="str">
        <f>IF(E:E&gt;8,"Mesophanerophyte",IF(E:E&gt;2,"Microphanerophyte",IF(E:E&gt;0.5,"Nanophanerophyte"," ")))</f>
        <v>Microphanerophyte</v>
      </c>
      <c r="E58" s="6">
        <v>4</v>
      </c>
      <c r="F58" s="6" t="str">
        <f>IF(C58:C174&gt;=6,"adulte",IF(C58:C174&gt;=2.5,"jeune plant",IF(C58:C174&lt;2.5,"Rég"," ")))</f>
        <v>adulte</v>
      </c>
      <c r="G58">
        <f t="shared" si="0"/>
        <v>13.662165824449438</v>
      </c>
    </row>
    <row r="59" spans="1:7" x14ac:dyDescent="0.3">
      <c r="A59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59" s="19" t="s">
        <v>4</v>
      </c>
      <c r="C59" s="6">
        <v>11.5</v>
      </c>
      <c r="D59" s="6" t="str">
        <f>IF(E:E&gt;8,"Mesophanerophyte",IF(E:E&gt;2,"Microphanerophyte",IF(E:E&gt;0.5,"Nanophanerophyte"," ")))</f>
        <v>Microphanerophyte</v>
      </c>
      <c r="E59" s="6">
        <v>3</v>
      </c>
      <c r="F59" s="6" t="str">
        <f>IF(C59:C175&gt;=6,"adulte",IF(C59:C175&gt;=2.5,"jeune plant",IF(C59:C175&lt;2.5,"Rég"," ")))</f>
        <v>adulte</v>
      </c>
      <c r="G59">
        <f t="shared" si="0"/>
        <v>11.182822521440501</v>
      </c>
    </row>
    <row r="60" spans="1:7" x14ac:dyDescent="0.3">
      <c r="A60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60" s="19" t="s">
        <v>4</v>
      </c>
      <c r="C60" s="6">
        <v>17</v>
      </c>
      <c r="D60" s="6" t="str">
        <f>IF(E:E&gt;8,"Mesophanerophyte",IF(E:E&gt;2,"Microphanerophyte",IF(E:E&gt;0.5,"Nanophanerophyte"," ")))</f>
        <v>Microphanerophyte</v>
      </c>
      <c r="E60" s="6">
        <v>4.5</v>
      </c>
      <c r="F60" s="6" t="str">
        <f>IF(C60:C176&gt;=6,"adulte",IF(C60:C176&gt;=2.5,"jeune plant",IF(C60:C176&lt;2.5,"Rég"," ")))</f>
        <v>adulte</v>
      </c>
      <c r="G60">
        <f t="shared" si="0"/>
        <v>36.979871760986072</v>
      </c>
    </row>
    <row r="61" spans="1:7" x14ac:dyDescent="0.3">
      <c r="A61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61" s="19" t="s">
        <v>4</v>
      </c>
      <c r="C61" s="6">
        <v>13</v>
      </c>
      <c r="D61" s="6" t="str">
        <f>IF(E:E&gt;8,"Mesophanerophyte",IF(E:E&gt;2,"Microphanerophyte",IF(E:E&gt;0.5,"Nanophanerophyte"," ")))</f>
        <v>Microphanerophyte</v>
      </c>
      <c r="E61" s="6">
        <v>4</v>
      </c>
      <c r="F61" s="6" t="str">
        <f>IF(C61:C177&gt;=6,"adulte",IF(C61:C177&gt;=2.5,"jeune plant",IF(C61:C177&lt;2.5,"Rég"," ")))</f>
        <v>adulte</v>
      </c>
      <c r="G61">
        <f t="shared" si="0"/>
        <v>19.129168270277553</v>
      </c>
    </row>
    <row r="62" spans="1:7" x14ac:dyDescent="0.3">
      <c r="A62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62" s="19" t="s">
        <v>4</v>
      </c>
      <c r="C62" s="6">
        <v>12.5</v>
      </c>
      <c r="D62" s="6" t="str">
        <f>IF(E:E&gt;8,"Mesophanerophyte",IF(E:E&gt;2,"Microphanerophyte",IF(E:E&gt;0.5,"Nanophanerophyte"," ")))</f>
        <v>Microphanerophyte</v>
      </c>
      <c r="E62" s="6">
        <v>4</v>
      </c>
      <c r="F62" s="6" t="str">
        <f>IF(C62:C178&gt;=6,"adulte",IF(C62:C178&gt;=2.5,"jeune plant",IF(C62:C178&lt;2.5,"Rég"," ")))</f>
        <v>adulte</v>
      </c>
      <c r="G62">
        <f t="shared" si="0"/>
        <v>17.675714361575487</v>
      </c>
    </row>
    <row r="63" spans="1:7" x14ac:dyDescent="0.3">
      <c r="A63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63" s="19" t="s">
        <v>4</v>
      </c>
      <c r="C63" s="6">
        <v>9.5</v>
      </c>
      <c r="D63" s="6" t="str">
        <f>IF(E:E&gt;8,"Mesophanerophyte",IF(E:E&gt;2,"Microphanerophyte",IF(E:E&gt;0.5,"Nanophanerophyte"," ")))</f>
        <v>Microphanerophyte</v>
      </c>
      <c r="E63" s="6">
        <v>3</v>
      </c>
      <c r="F63" s="6" t="str">
        <f>IF(C63:C179&gt;=6,"adulte",IF(C63:C179&gt;=2.5,"jeune plant",IF(C63:C179&lt;2.5,"Rég"," ")))</f>
        <v>adulte</v>
      </c>
      <c r="G63">
        <f t="shared" si="0"/>
        <v>7.609800723521805</v>
      </c>
    </row>
    <row r="64" spans="1:7" x14ac:dyDescent="0.3">
      <c r="A64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64" s="19" t="s">
        <v>4</v>
      </c>
      <c r="C64" s="6">
        <v>22</v>
      </c>
      <c r="D64" s="6" t="str">
        <f>IF(E:E&gt;8,"Mesophanerophyte",IF(E:E&gt;2,"Microphanerophyte",IF(E:E&gt;0.5,"Nanophanerophyte"," ")))</f>
        <v>Microphanerophyte</v>
      </c>
      <c r="E64" s="6">
        <v>4.5</v>
      </c>
      <c r="F64" s="6" t="str">
        <f>IF(C64:C181&gt;=6,"adulte",IF(C64:C181&gt;=2.5,"jeune plant",IF(C64:C181&lt;2.5,"Rég"," ")))</f>
        <v>adulte</v>
      </c>
      <c r="G64">
        <f t="shared" si="0"/>
        <v>62.168783710681659</v>
      </c>
    </row>
    <row r="65" spans="1:7" x14ac:dyDescent="0.3">
      <c r="A65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VAVY</v>
      </c>
      <c r="B65" s="19" t="s">
        <v>19</v>
      </c>
      <c r="C65" s="6">
        <v>7.5</v>
      </c>
      <c r="D65" s="6" t="str">
        <f>IF(E:E&gt;8,"Mesophanerophyte",IF(E:E&gt;2,"Microphanerophyte",IF(E:E&gt;0.5,"Nanophanerophyte"," ")))</f>
        <v>Microphanerophyte</v>
      </c>
      <c r="E65" s="6">
        <v>2.5</v>
      </c>
      <c r="F65" s="6" t="str">
        <f>IF(C65:C182&gt;=6,"adulte",IF(C65:C182&gt;=2.5,"jeune plant",IF(C65:C182&lt;2.5,"Rég"," ")))</f>
        <v>adulte</v>
      </c>
      <c r="G65">
        <f>(10^(-0.7247))*(C65^2.3379)</f>
        <v>20.94622323280797</v>
      </c>
    </row>
    <row r="66" spans="1:7" x14ac:dyDescent="0.3">
      <c r="A66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66" s="19" t="s">
        <v>4</v>
      </c>
      <c r="C66" s="6">
        <v>7</v>
      </c>
      <c r="D66" s="6" t="str">
        <f>IF(E:E&gt;8,"Mesophanerophyte",IF(E:E&gt;2,"Microphanerophyte",IF(E:E&gt;0.5,"Nanophanerophyte"," ")))</f>
        <v>Nanophanerophyte</v>
      </c>
      <c r="E66" s="6">
        <v>2</v>
      </c>
      <c r="F66" s="6" t="str">
        <f>IF(C66:C183&gt;=6,"adulte",IF(C66:C183&gt;=2.5,"jeune plant",IF(C66:C183&lt;2.5,"Rég"," ")))</f>
        <v>adulte</v>
      </c>
      <c r="G66">
        <f t="shared" si="0"/>
        <v>2.7337610243615522</v>
      </c>
    </row>
    <row r="67" spans="1:7" x14ac:dyDescent="0.3">
      <c r="A67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67" s="19" t="s">
        <v>4</v>
      </c>
      <c r="C67" s="6">
        <v>9</v>
      </c>
      <c r="D67" s="6" t="str">
        <f>IF(E:E&gt;8,"Mesophanerophyte",IF(E:E&gt;2,"Microphanerophyte",IF(E:E&gt;0.5,"Nanophanerophyte"," ")))</f>
        <v>Microphanerophyte</v>
      </c>
      <c r="E67" s="6">
        <v>3</v>
      </c>
      <c r="F67" s="6" t="str">
        <f>IF(C67:C184&gt;=6,"adulte",IF(C67:C184&gt;=2.5,"jeune plant",IF(C67:C184&lt;2.5,"Rég"," ")))</f>
        <v>adulte</v>
      </c>
      <c r="G67">
        <f t="shared" si="0"/>
        <v>6.8243784452931679</v>
      </c>
    </row>
    <row r="68" spans="1:7" x14ac:dyDescent="0.3">
      <c r="A68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68" s="19" t="s">
        <v>4</v>
      </c>
      <c r="C68" s="6">
        <v>9.5</v>
      </c>
      <c r="D68" s="6" t="str">
        <f>IF(E:E&gt;8,"Mesophanerophyte",IF(E:E&gt;2,"Microphanerophyte",IF(E:E&gt;0.5,"Nanophanerophyte"," ")))</f>
        <v>Microphanerophyte</v>
      </c>
      <c r="E68" s="6">
        <v>2.5</v>
      </c>
      <c r="F68" s="6" t="str">
        <f>IF(C68:C185&gt;=6,"adulte",IF(C68:C185&gt;=2.5,"jeune plant",IF(C68:C185&lt;2.5,"Rég"," ")))</f>
        <v>adulte</v>
      </c>
      <c r="G68">
        <f t="shared" si="0"/>
        <v>6.3329390029456532</v>
      </c>
    </row>
    <row r="69" spans="1:7" x14ac:dyDescent="0.3">
      <c r="A69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69" s="19" t="s">
        <v>4</v>
      </c>
      <c r="C69" s="6">
        <v>10</v>
      </c>
      <c r="D69" s="6" t="str">
        <f>IF(E:E&gt;8,"Mesophanerophyte",IF(E:E&gt;2,"Microphanerophyte",IF(E:E&gt;0.5,"Nanophanerophyte"," ")))</f>
        <v>Nanophanerophyte</v>
      </c>
      <c r="E69" s="6">
        <v>2</v>
      </c>
      <c r="F69" s="6" t="str">
        <f>IF(C69:C186&gt;=6,"adulte",IF(C69:C186&gt;=2.5,"jeune plant",IF(C69:C186&lt;2.5,"Rég"," ")))</f>
        <v>adulte</v>
      </c>
      <c r="G69">
        <f t="shared" si="0"/>
        <v>5.6086729246807741</v>
      </c>
    </row>
    <row r="70" spans="1:7" x14ac:dyDescent="0.3">
      <c r="A70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70" s="19" t="s">
        <v>4</v>
      </c>
      <c r="C70" s="6">
        <v>9</v>
      </c>
      <c r="D70" s="6" t="str">
        <f>IF(E:E&gt;8,"Mesophanerophyte",IF(E:E&gt;2,"Microphanerophyte",IF(E:E&gt;0.5,"Nanophanerophyte"," ")))</f>
        <v>Microphanerophyte</v>
      </c>
      <c r="E70" s="6">
        <v>3</v>
      </c>
      <c r="F70" s="6" t="str">
        <f>IF(C70:C187&gt;=6,"adulte",IF(C70:C187&gt;=2.5,"jeune plant",IF(C70:C187&lt;2.5,"Rég"," ")))</f>
        <v>adulte</v>
      </c>
      <c r="G70">
        <f t="shared" ref="G70:G122" si="1">0.0311*(((C70^2)*E70)^1.00741)*0.867</f>
        <v>6.8243784452931679</v>
      </c>
    </row>
    <row r="71" spans="1:7" x14ac:dyDescent="0.3">
      <c r="A71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71" s="19" t="s">
        <v>4</v>
      </c>
      <c r="C71" s="6">
        <v>15</v>
      </c>
      <c r="D71" s="6" t="str">
        <f>IF(E:E&gt;8,"Mesophanerophyte",IF(E:E&gt;2,"Microphanerophyte",IF(E:E&gt;0.5,"Nanophanerophyte"," ")))</f>
        <v>Microphanerophyte</v>
      </c>
      <c r="E71" s="6">
        <v>4</v>
      </c>
      <c r="F71" s="6" t="str">
        <f>IF(C71:C188&gt;=6,"adulte",IF(C71:C188&gt;=2.5,"jeune plant",IF(C71:C188&lt;2.5,"Rég"," ")))</f>
        <v>adulte</v>
      </c>
      <c r="G71">
        <f t="shared" si="1"/>
        <v>25.521895901339398</v>
      </c>
    </row>
    <row r="72" spans="1:7" x14ac:dyDescent="0.3">
      <c r="A72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72" s="19" t="s">
        <v>4</v>
      </c>
      <c r="C72" s="6">
        <v>27.5</v>
      </c>
      <c r="D72" s="6" t="str">
        <f>IF(E:E&gt;8,"Mesophanerophyte",IF(E:E&gt;2,"Microphanerophyte",IF(E:E&gt;0.5,"Nanophanerophyte"," ")))</f>
        <v>Microphanerophyte</v>
      </c>
      <c r="E72" s="6">
        <v>6</v>
      </c>
      <c r="F72" s="6" t="str">
        <f>IF(C72:C189&gt;=6,"adulte",IF(C72:C189&gt;=2.5,"jeune plant",IF(C72:C189&lt;2.5,"Rég"," ")))</f>
        <v>adulte</v>
      </c>
      <c r="G72">
        <f t="shared" si="1"/>
        <v>130.22463109908165</v>
      </c>
    </row>
    <row r="73" spans="1:7" x14ac:dyDescent="0.3">
      <c r="A73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73" s="19" t="s">
        <v>4</v>
      </c>
      <c r="C73" s="6">
        <v>7</v>
      </c>
      <c r="D73" s="6" t="str">
        <f>IF(E:E&gt;8,"Mesophanerophyte",IF(E:E&gt;2,"Microphanerophyte",IF(E:E&gt;0.5,"Nanophanerophyte"," ")))</f>
        <v>Microphanerophyte</v>
      </c>
      <c r="E73" s="6">
        <v>2.5</v>
      </c>
      <c r="F73" s="6" t="str">
        <f>IF(C73:C190&gt;=6,"adulte",IF(C73:C190&gt;=2.5,"jeune plant",IF(C73:C190&lt;2.5,"Rég"," ")))</f>
        <v>adulte</v>
      </c>
      <c r="G73">
        <f t="shared" si="1"/>
        <v>3.4228562752536389</v>
      </c>
    </row>
    <row r="74" spans="1:7" x14ac:dyDescent="0.3">
      <c r="A74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74" s="19" t="s">
        <v>4</v>
      </c>
      <c r="C74" s="6">
        <v>9</v>
      </c>
      <c r="D74" s="6" t="str">
        <f>IF(E:E&gt;8,"Mesophanerophyte",IF(E:E&gt;2,"Microphanerophyte",IF(E:E&gt;0.5,"Nanophanerophyte"," ")))</f>
        <v>Microphanerophyte</v>
      </c>
      <c r="E74" s="6">
        <v>3</v>
      </c>
      <c r="F74" s="6" t="str">
        <f>IF(C74:C191&gt;=6,"adulte",IF(C74:C191&gt;=2.5,"jeune plant",IF(C74:C191&lt;2.5,"Rég"," ")))</f>
        <v>adulte</v>
      </c>
      <c r="G74">
        <f t="shared" si="1"/>
        <v>6.8243784452931679</v>
      </c>
    </row>
    <row r="75" spans="1:7" x14ac:dyDescent="0.3">
      <c r="A75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75" s="19" t="s">
        <v>4</v>
      </c>
      <c r="C75" s="6">
        <v>9</v>
      </c>
      <c r="D75" s="6" t="str">
        <f>IF(E:E&gt;8,"Mesophanerophyte",IF(E:E&gt;2,"Microphanerophyte",IF(E:E&gt;0.5,"Nanophanerophyte"," ")))</f>
        <v>Microphanerophyte</v>
      </c>
      <c r="E75" s="6">
        <v>2.5</v>
      </c>
      <c r="F75" s="6" t="str">
        <f>IF(C75:C192&gt;=6,"adulte",IF(C75:C192&gt;=2.5,"jeune plant",IF(C75:C192&lt;2.5,"Rég"," ")))</f>
        <v>adulte</v>
      </c>
      <c r="G75">
        <f t="shared" si="1"/>
        <v>5.6793040970798687</v>
      </c>
    </row>
    <row r="76" spans="1:7" x14ac:dyDescent="0.3">
      <c r="A76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76" s="19" t="s">
        <v>4</v>
      </c>
      <c r="C76" s="6">
        <v>9.5</v>
      </c>
      <c r="D76" s="6" t="str">
        <f>IF(E:E&gt;8,"Mesophanerophyte",IF(E:E&gt;2,"Microphanerophyte",IF(E:E&gt;0.5,"Nanophanerophyte"," ")))</f>
        <v>Microphanerophyte</v>
      </c>
      <c r="E76" s="6">
        <v>3</v>
      </c>
      <c r="F76" s="6" t="str">
        <f>IF(C76:C193&gt;=6,"adulte",IF(C76:C193&gt;=2.5,"jeune plant",IF(C76:C193&lt;2.5,"Rég"," ")))</f>
        <v>adulte</v>
      </c>
      <c r="G76">
        <f t="shared" si="1"/>
        <v>7.609800723521805</v>
      </c>
    </row>
    <row r="77" spans="1:7" x14ac:dyDescent="0.3">
      <c r="A77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77" s="19" t="s">
        <v>4</v>
      </c>
      <c r="C77" s="6">
        <v>27</v>
      </c>
      <c r="D77" s="6" t="str">
        <f>IF(E:E&gt;8,"Mesophanerophyte",IF(E:E&gt;2,"Microphanerophyte",IF(E:E&gt;0.5,"Nanophanerophyte"," ")))</f>
        <v>Microphanerophyte</v>
      </c>
      <c r="E77" s="6">
        <v>4</v>
      </c>
      <c r="F77" s="6" t="str">
        <f>IF(C77:C194&gt;=6,"adulte",IF(C77:C194&gt;=2.5,"jeune plant",IF(C77:C194&lt;2.5,"Rég"," ")))</f>
        <v>adulte</v>
      </c>
      <c r="G77">
        <f t="shared" si="1"/>
        <v>83.414409873698645</v>
      </c>
    </row>
    <row r="78" spans="1:7" x14ac:dyDescent="0.3">
      <c r="A78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78" s="19" t="s">
        <v>4</v>
      </c>
      <c r="C78" s="6">
        <v>10</v>
      </c>
      <c r="D78" s="6" t="str">
        <f>IF(E:E&gt;8,"Mesophanerophyte",IF(E:E&gt;2,"Microphanerophyte",IF(E:E&gt;0.5,"Nanophanerophyte"," ")))</f>
        <v>Microphanerophyte</v>
      </c>
      <c r="E78" s="6">
        <v>3</v>
      </c>
      <c r="F78" s="6" t="str">
        <f>IF(C78:C195&gt;=6,"adulte",IF(C78:C195&gt;=2.5,"jeune plant",IF(C78:C195&lt;2.5,"Rég"," ")))</f>
        <v>adulte</v>
      </c>
      <c r="G78">
        <f t="shared" si="1"/>
        <v>8.4383242540383385</v>
      </c>
    </row>
    <row r="79" spans="1:7" x14ac:dyDescent="0.3">
      <c r="A79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VAVY</v>
      </c>
      <c r="B79" s="19" t="s">
        <v>19</v>
      </c>
      <c r="C79" s="6">
        <v>8</v>
      </c>
      <c r="D79" s="6" t="str">
        <f>IF(E:E&gt;8,"Mesophanerophyte",IF(E:E&gt;2,"Microphanerophyte",IF(E:E&gt;0.5,"Nanophanerophyte"," ")))</f>
        <v>Nanophanerophyte</v>
      </c>
      <c r="E79" s="6">
        <v>2</v>
      </c>
      <c r="F79" s="6" t="str">
        <f>IF(C79:C196&gt;=6,"adulte",IF(C79:C196&gt;=2.5,"jeune plant",IF(C79:C196&lt;2.5,"Rég"," ")))</f>
        <v>adulte</v>
      </c>
      <c r="G79">
        <f>(10^(-0.7247))*(C79^2.3379)</f>
        <v>24.357576801343754</v>
      </c>
    </row>
    <row r="80" spans="1:7" x14ac:dyDescent="0.3">
      <c r="A80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80" s="19" t="s">
        <v>4</v>
      </c>
      <c r="C80" s="6">
        <v>12</v>
      </c>
      <c r="D80" s="6" t="str">
        <f>IF(E:E&gt;8,"Mesophanerophyte",IF(E:E&gt;2,"Microphanerophyte",IF(E:E&gt;0.5,"Nanophanerophyte"," ")))</f>
        <v>Microphanerophyte</v>
      </c>
      <c r="E80" s="6">
        <v>5</v>
      </c>
      <c r="F80" s="6" t="str">
        <f>IF(C80:C197&gt;=6,"adulte",IF(C80:C197&gt;=2.5,"jeune plant",IF(C80:C197&lt;2.5,"Rég"," ")))</f>
        <v>adulte</v>
      </c>
      <c r="G80">
        <f t="shared" si="1"/>
        <v>20.383784381283856</v>
      </c>
    </row>
    <row r="81" spans="1:7" x14ac:dyDescent="0.3">
      <c r="A81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TSITOLOMINA</v>
      </c>
      <c r="B81" s="19" t="s">
        <v>51</v>
      </c>
      <c r="C81" s="6">
        <v>7</v>
      </c>
      <c r="D81" s="6" t="str">
        <f>IF(E:E&gt;8,"Mesophanerophyte",IF(E:E&gt;2,"Microphanerophyte",IF(E:E&gt;0.5,"Nanophanerophyte"," ")))</f>
        <v>Nanophanerophyte</v>
      </c>
      <c r="E81" s="6">
        <v>2</v>
      </c>
      <c r="F81" s="6" t="str">
        <f>IF(C81:C198&gt;=6,"adulte",IF(C81:C198&gt;=2.5,"jeune plant",IF(C81:C198&lt;2.5,"Rég"," ")))</f>
        <v>adulte</v>
      </c>
      <c r="G81">
        <f>0.464*0.741*(((C81^2)*E81)^0.94275)</f>
        <v>25.915797117052232</v>
      </c>
    </row>
    <row r="82" spans="1:7" x14ac:dyDescent="0.3">
      <c r="A82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82" s="19" t="s">
        <v>4</v>
      </c>
      <c r="C82" s="6">
        <v>14</v>
      </c>
      <c r="D82" s="6" t="str">
        <f>IF(E:E&gt;8,"Mesophanerophyte",IF(E:E&gt;2,"Microphanerophyte",IF(E:E&gt;0.5,"Nanophanerophyte"," ")))</f>
        <v>Microphanerophyte</v>
      </c>
      <c r="E82" s="6">
        <v>3</v>
      </c>
      <c r="F82" s="6" t="str">
        <f>IF(C82:C199&gt;=6,"adulte",IF(C82:C199&gt;=2.5,"jeune plant",IF(C82:C199&lt;2.5,"Rég"," ")))</f>
        <v>adulte</v>
      </c>
      <c r="G82">
        <f t="shared" si="1"/>
        <v>16.621794112093831</v>
      </c>
    </row>
    <row r="83" spans="1:7" x14ac:dyDescent="0.3">
      <c r="A83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83" s="19" t="s">
        <v>4</v>
      </c>
      <c r="C83" s="6">
        <v>14</v>
      </c>
      <c r="D83" s="6" t="str">
        <f>IF(E:E&gt;8,"Mesophanerophyte",IF(E:E&gt;2,"Microphanerophyte",IF(E:E&gt;0.5,"Nanophanerophyte"," ")))</f>
        <v>Microphanerophyte</v>
      </c>
      <c r="E83" s="6">
        <v>4</v>
      </c>
      <c r="F83" s="6" t="str">
        <f>IF(C83:C200&gt;=6,"adulte",IF(C83:C200&gt;=2.5,"jeune plant",IF(C83:C200&lt;2.5,"Rég"," ")))</f>
        <v>adulte</v>
      </c>
      <c r="G83">
        <f t="shared" si="1"/>
        <v>22.209686647679749</v>
      </c>
    </row>
    <row r="84" spans="1:7" x14ac:dyDescent="0.3">
      <c r="A84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84" s="19" t="s">
        <v>4</v>
      </c>
      <c r="C84" s="6">
        <v>9</v>
      </c>
      <c r="D84" s="6" t="str">
        <f>IF(E:E&gt;8,"Mesophanerophyte",IF(E:E&gt;2,"Microphanerophyte",IF(E:E&gt;0.5,"Nanophanerophyte"," ")))</f>
        <v>Microphanerophyte</v>
      </c>
      <c r="E84" s="6">
        <v>3</v>
      </c>
      <c r="F84" s="6" t="str">
        <f>IF(C84:C201&gt;=6,"adulte",IF(C84:C201&gt;=2.5,"jeune plant",IF(C84:C201&lt;2.5,"Rég"," ")))</f>
        <v>adulte</v>
      </c>
      <c r="G84">
        <f t="shared" si="1"/>
        <v>6.8243784452931679</v>
      </c>
    </row>
    <row r="85" spans="1:7" x14ac:dyDescent="0.3">
      <c r="A85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85" s="19" t="s">
        <v>4</v>
      </c>
      <c r="C85" s="6">
        <v>12</v>
      </c>
      <c r="D85" s="6" t="str">
        <f>IF(E:E&gt;8,"Mesophanerophyte",IF(E:E&gt;2,"Microphanerophyte",IF(E:E&gt;0.5,"Nanophanerophyte"," ")))</f>
        <v>Microphanerophyte</v>
      </c>
      <c r="E85" s="6">
        <v>4</v>
      </c>
      <c r="F85" s="6" t="str">
        <f>IF(C85:C202&gt;=6,"adulte",IF(C85:C202&gt;=2.5,"jeune plant",IF(C85:C202&lt;2.5,"Rég"," ")))</f>
        <v>adulte</v>
      </c>
      <c r="G85">
        <f t="shared" si="1"/>
        <v>16.280086217296486</v>
      </c>
    </row>
    <row r="86" spans="1:7" x14ac:dyDescent="0.3">
      <c r="A86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86" s="19" t="s">
        <v>4</v>
      </c>
      <c r="C86" s="6">
        <v>9</v>
      </c>
      <c r="D86" s="6" t="str">
        <f>IF(E:E&gt;8,"Mesophanerophyte",IF(E:E&gt;2,"Microphanerophyte",IF(E:E&gt;0.5,"Nanophanerophyte"," ")))</f>
        <v>Microphanerophyte</v>
      </c>
      <c r="E86" s="6">
        <v>3</v>
      </c>
      <c r="F86" s="6" t="str">
        <f>IF(C86:C203&gt;=6,"adulte",IF(C86:C203&gt;=2.5,"jeune plant",IF(C86:C203&lt;2.5,"Rég"," ")))</f>
        <v>adulte</v>
      </c>
      <c r="G86">
        <f t="shared" si="1"/>
        <v>6.8243784452931679</v>
      </c>
    </row>
    <row r="87" spans="1:7" x14ac:dyDescent="0.3">
      <c r="A87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87" s="19" t="s">
        <v>4</v>
      </c>
      <c r="C87" s="6">
        <v>7.5</v>
      </c>
      <c r="D87" s="6" t="str">
        <f>IF(E:E&gt;8,"Mesophanerophyte",IF(E:E&gt;2,"Microphanerophyte",IF(E:E&gt;0.5,"Nanophanerophyte"," ")))</f>
        <v>Microphanerophyte</v>
      </c>
      <c r="E87" s="6">
        <v>2.5</v>
      </c>
      <c r="F87" s="6" t="str">
        <f>IF(C87:C204&gt;=6,"adulte",IF(C87:C204&gt;=2.5,"jeune plant",IF(C87:C204&lt;2.5,"Rég"," ")))</f>
        <v>adulte</v>
      </c>
      <c r="G87">
        <f t="shared" si="1"/>
        <v>3.9333189579870051</v>
      </c>
    </row>
    <row r="88" spans="1:7" x14ac:dyDescent="0.3">
      <c r="A88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88" s="19" t="s">
        <v>4</v>
      </c>
      <c r="C88" s="6">
        <v>11</v>
      </c>
      <c r="D88" s="6" t="str">
        <f>IF(E:E&gt;8,"Mesophanerophyte",IF(E:E&gt;2,"Microphanerophyte",IF(E:E&gt;0.5,"Nanophanerophyte"," ")))</f>
        <v>Microphanerophyte</v>
      </c>
      <c r="E88" s="6">
        <v>3</v>
      </c>
      <c r="F88" s="6" t="str">
        <f>IF(C88:C205&gt;=6,"adulte",IF(C88:C205&gt;=2.5,"jeune plant",IF(C88:C205&lt;2.5,"Rég"," ")))</f>
        <v>adulte</v>
      </c>
      <c r="G88">
        <f t="shared" si="1"/>
        <v>10.224804656710775</v>
      </c>
    </row>
    <row r="89" spans="1:7" x14ac:dyDescent="0.3">
      <c r="A89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89" s="19" t="s">
        <v>4</v>
      </c>
      <c r="C89" s="6">
        <v>15</v>
      </c>
      <c r="D89" s="6" t="str">
        <f>IF(E:E&gt;8,"Mesophanerophyte",IF(E:E&gt;2,"Microphanerophyte",IF(E:E&gt;0.5,"Nanophanerophyte"," ")))</f>
        <v>Microphanerophyte</v>
      </c>
      <c r="E89" s="6">
        <v>5</v>
      </c>
      <c r="F89" s="6" t="str">
        <f>IF(C89:C206&gt;=6,"adulte",IF(C89:C206&gt;=2.5,"jeune plant",IF(C89:C206&lt;2.5,"Rég"," ")))</f>
        <v>adulte</v>
      </c>
      <c r="G89">
        <f t="shared" si="1"/>
        <v>31.955163880014499</v>
      </c>
    </row>
    <row r="90" spans="1:7" x14ac:dyDescent="0.3">
      <c r="A90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90" s="19" t="s">
        <v>4</v>
      </c>
      <c r="C90" s="6">
        <v>10</v>
      </c>
      <c r="D90" s="6" t="str">
        <f>IF(E:E&gt;8,"Mesophanerophyte",IF(E:E&gt;2,"Microphanerophyte",IF(E:E&gt;0.5,"Nanophanerophyte"," ")))</f>
        <v>Microphanerophyte</v>
      </c>
      <c r="E90" s="6">
        <v>4</v>
      </c>
      <c r="F90" s="6" t="str">
        <f>IF(C90:C207&gt;=6,"adulte",IF(C90:C207&gt;=2.5,"jeune plant",IF(C90:C207&lt;2.5,"Rég"," ")))</f>
        <v>adulte</v>
      </c>
      <c r="G90">
        <f t="shared" si="1"/>
        <v>11.275108826991678</v>
      </c>
    </row>
    <row r="91" spans="1:7" x14ac:dyDescent="0.3">
      <c r="A91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VAVY</v>
      </c>
      <c r="B91" s="19" t="s">
        <v>19</v>
      </c>
      <c r="C91" s="6">
        <v>10</v>
      </c>
      <c r="D91" s="6" t="str">
        <f>IF(E:E&gt;8,"Mesophanerophyte",IF(E:E&gt;2,"Microphanerophyte",IF(E:E&gt;0.5,"Nanophanerophyte"," ")))</f>
        <v>Microphanerophyte</v>
      </c>
      <c r="E91" s="6">
        <v>3</v>
      </c>
      <c r="F91" s="6" t="str">
        <f>IF(C91:C208&gt;=6,"adulte",IF(C91:C208&gt;=2.5,"jeune plant",IF(C91:C208&lt;2.5,"Rég"," ")))</f>
        <v>adulte</v>
      </c>
      <c r="G91">
        <f>(10^(-0.7247))*(C91^2.3379)</f>
        <v>41.039305246101627</v>
      </c>
    </row>
    <row r="92" spans="1:7" x14ac:dyDescent="0.3">
      <c r="A92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92" s="19" t="s">
        <v>4</v>
      </c>
      <c r="C92" s="6">
        <v>8</v>
      </c>
      <c r="D92" s="6" t="str">
        <f>IF(E:E&gt;8,"Mesophanerophyte",IF(E:E&gt;2,"Microphanerophyte",IF(E:E&gt;0.5,"Nanophanerophyte"," ")))</f>
        <v>Microphanerophyte</v>
      </c>
      <c r="E92" s="6">
        <v>4</v>
      </c>
      <c r="F92" s="6" t="str">
        <f>IF(C92:C209&gt;=6,"adulte",IF(C92:C209&gt;=2.5,"jeune plant",IF(C92:C209&lt;2.5,"Rég"," ")))</f>
        <v>adulte</v>
      </c>
      <c r="G92">
        <f t="shared" si="1"/>
        <v>7.1922456122545322</v>
      </c>
    </row>
    <row r="93" spans="1:7" x14ac:dyDescent="0.3">
      <c r="A93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93" s="19" t="s">
        <v>4</v>
      </c>
      <c r="C93" s="6">
        <v>8</v>
      </c>
      <c r="D93" s="6" t="str">
        <f>IF(E:E&gt;8,"Mesophanerophyte",IF(E:E&gt;2,"Microphanerophyte",IF(E:E&gt;0.5,"Nanophanerophyte"," ")))</f>
        <v>Microphanerophyte</v>
      </c>
      <c r="E93" s="6">
        <v>3</v>
      </c>
      <c r="F93" s="6" t="str">
        <f>IF(C93:C210&gt;=6,"adulte",IF(C93:C210&gt;=2.5,"jeune plant",IF(C93:C210&lt;2.5,"Rég"," ")))</f>
        <v>adulte</v>
      </c>
      <c r="G93">
        <f t="shared" si="1"/>
        <v>5.3826975439563052</v>
      </c>
    </row>
    <row r="94" spans="1:7" x14ac:dyDescent="0.3">
      <c r="A94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TSITOLOMINA</v>
      </c>
      <c r="B94" s="19" t="s">
        <v>51</v>
      </c>
      <c r="C94" s="6">
        <v>6</v>
      </c>
      <c r="D94" s="6" t="str">
        <f>IF(E:E&gt;8,"Mesophanerophyte",IF(E:E&gt;2,"Microphanerophyte",IF(E:E&gt;0.5,"Nanophanerophyte"," ")))</f>
        <v>Nanophanerophyte</v>
      </c>
      <c r="E94" s="6">
        <v>2</v>
      </c>
      <c r="F94" s="6" t="str">
        <f>IF(C94:C211&gt;=6,"adulte",IF(C94:C211&gt;=2.5,"jeune plant",IF(C94:C211&lt;2.5,"Rég"," ")))</f>
        <v>adulte</v>
      </c>
      <c r="G94">
        <f>0.464*0.741*(((C94^2)*E94)^0.94275)</f>
        <v>19.379224753448295</v>
      </c>
    </row>
    <row r="95" spans="1:7" x14ac:dyDescent="0.3">
      <c r="A95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TSITOLOMINA</v>
      </c>
      <c r="B95" s="19" t="s">
        <v>51</v>
      </c>
      <c r="C95" s="6">
        <v>7</v>
      </c>
      <c r="D95" s="6" t="str">
        <f>IF(E:E&gt;8,"Mesophanerophyte",IF(E:E&gt;2,"Microphanerophyte",IF(E:E&gt;0.5,"Nanophanerophyte"," ")))</f>
        <v>Nanophanerophyte</v>
      </c>
      <c r="E95" s="6">
        <v>2</v>
      </c>
      <c r="F95" s="6" t="str">
        <f>IF(C95:C212&gt;=6,"adulte",IF(C95:C212&gt;=2.5,"jeune plant",IF(C95:C212&lt;2.5,"Rég"," ")))</f>
        <v>adulte</v>
      </c>
      <c r="G95">
        <f>0.464*0.741*(((C95^2)*E95)^0.94275)</f>
        <v>25.915797117052232</v>
      </c>
    </row>
    <row r="96" spans="1:7" x14ac:dyDescent="0.3">
      <c r="A96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96" s="19" t="s">
        <v>4</v>
      </c>
      <c r="C96" s="6">
        <v>7</v>
      </c>
      <c r="D96" s="6" t="str">
        <f>IF(E:E&gt;8,"Mesophanerophyte",IF(E:E&gt;2,"Microphanerophyte",IF(E:E&gt;0.5,"Nanophanerophyte"," ")))</f>
        <v>Microphanerophyte</v>
      </c>
      <c r="E96" s="6">
        <v>3</v>
      </c>
      <c r="F96" s="6" t="str">
        <f>IF(C96:C213&gt;=6,"adulte",IF(C96:C213&gt;=2.5,"jeune plant",IF(C96:C213&lt;2.5,"Rég"," ")))</f>
        <v>adulte</v>
      </c>
      <c r="G96">
        <f t="shared" si="1"/>
        <v>4.1129804262793099</v>
      </c>
    </row>
    <row r="97" spans="1:7" x14ac:dyDescent="0.3">
      <c r="A97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97" s="19" t="s">
        <v>4</v>
      </c>
      <c r="C97" s="6">
        <v>10</v>
      </c>
      <c r="D97" s="6" t="str">
        <f>IF(E:E&gt;8,"Mesophanerophyte",IF(E:E&gt;2,"Microphanerophyte",IF(E:E&gt;0.5,"Nanophanerophyte"," ")))</f>
        <v>Microphanerophyte</v>
      </c>
      <c r="E97" s="6">
        <v>3</v>
      </c>
      <c r="F97" s="6" t="str">
        <f>IF(C97:C214&gt;=6,"adulte",IF(C97:C214&gt;=2.5,"jeune plant",IF(C97:C214&lt;2.5,"Rég"," ")))</f>
        <v>adulte</v>
      </c>
      <c r="G97">
        <f t="shared" si="1"/>
        <v>8.4383242540383385</v>
      </c>
    </row>
    <row r="98" spans="1:7" x14ac:dyDescent="0.3">
      <c r="A98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98" s="19" t="s">
        <v>4</v>
      </c>
      <c r="C98" s="6">
        <v>10</v>
      </c>
      <c r="D98" s="6" t="str">
        <f>IF(E:E&gt;8,"Mesophanerophyte",IF(E:E&gt;2,"Microphanerophyte",IF(E:E&gt;0.5,"Nanophanerophyte"," ")))</f>
        <v>Microphanerophyte</v>
      </c>
      <c r="E98" s="6">
        <v>5</v>
      </c>
      <c r="F98" s="6" t="str">
        <f>IF(C98:C215&gt;=6,"adulte",IF(C98:C215&gt;=2.5,"jeune plant",IF(C98:C215&lt;2.5,"Rég"," ")))</f>
        <v>adulte</v>
      </c>
      <c r="G98">
        <f t="shared" si="1"/>
        <v>14.117209462977572</v>
      </c>
    </row>
    <row r="99" spans="1:7" x14ac:dyDescent="0.3">
      <c r="A99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99" s="19" t="s">
        <v>4</v>
      </c>
      <c r="C99" s="6">
        <v>12</v>
      </c>
      <c r="D99" s="6" t="str">
        <f>IF(E:E&gt;8,"Mesophanerophyte",IF(E:E&gt;2,"Microphanerophyte",IF(E:E&gt;0.5,"Nanophanerophyte"," ")))</f>
        <v>Microphanerophyte</v>
      </c>
      <c r="E99" s="6">
        <v>5</v>
      </c>
      <c r="F99" s="6" t="str">
        <f>IF(C99:C216&gt;=6,"adulte",IF(C99:C216&gt;=2.5,"jeune plant",IF(C99:C216&lt;2.5,"Rég"," ")))</f>
        <v>adulte</v>
      </c>
      <c r="G99">
        <f t="shared" si="1"/>
        <v>20.383784381283856</v>
      </c>
    </row>
    <row r="100" spans="1:7" x14ac:dyDescent="0.3">
      <c r="A100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100" s="19" t="s">
        <v>4</v>
      </c>
      <c r="C100" s="6">
        <v>8.5</v>
      </c>
      <c r="D100" s="6" t="str">
        <f>IF(E:E&gt;8,"Mesophanerophyte",IF(E:E&gt;2,"Microphanerophyte",IF(E:E&gt;0.5,"Nanophanerophyte"," ")))</f>
        <v>Microphanerophyte</v>
      </c>
      <c r="E100" s="6">
        <v>3</v>
      </c>
      <c r="F100" s="6" t="str">
        <f>IF(C100:C217&gt;=6,"adulte",IF(C100:C217&gt;=2.5,"jeune plant",IF(C100:C217&lt;2.5,"Rég"," ")))</f>
        <v>adulte</v>
      </c>
      <c r="G100">
        <f t="shared" si="1"/>
        <v>6.0820228805816541</v>
      </c>
    </row>
    <row r="101" spans="1:7" x14ac:dyDescent="0.3">
      <c r="A101" s="7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101" s="19" t="s">
        <v>4</v>
      </c>
      <c r="C101" s="8">
        <v>9</v>
      </c>
      <c r="D101" s="6" t="str">
        <f>IF(E:E&gt;8,"Mesophanerophyte",IF(E:E&gt;2,"Microphanerophyte",IF(E:E&gt;0.5,"Nanophanerophyte"," ")))</f>
        <v>Microphanerophyte</v>
      </c>
      <c r="E101" s="8">
        <v>3</v>
      </c>
      <c r="F101" s="6" t="str">
        <f>IF(C101:C218&gt;=6,"adulte",IF(C101:C218&gt;=2.5,"jeune plant",IF(C101:C218&lt;2.5,"Rég"," ")))</f>
        <v>adulte</v>
      </c>
      <c r="G101">
        <f t="shared" si="1"/>
        <v>6.8243784452931679</v>
      </c>
    </row>
    <row r="102" spans="1:7" x14ac:dyDescent="0.3">
      <c r="A102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102" s="19" t="s">
        <v>4</v>
      </c>
      <c r="C102" s="6">
        <v>14</v>
      </c>
      <c r="D102" s="6" t="str">
        <f>IF(E:E&gt;8,"Mesophanerophyte",IF(E:E&gt;2,"Microphanerophyte",IF(E:E&gt;0.5,"Nanophanerophyte"," ")))</f>
        <v>Microphanerophyte</v>
      </c>
      <c r="E102" s="6">
        <v>4</v>
      </c>
      <c r="F102" s="6" t="str">
        <f>IF(C102:C219&gt;=6,"adulte",IF(C102:C219&gt;=2.5,"jeune plant",IF(C102:C219&lt;2.5,"Rég"," ")))</f>
        <v>adulte</v>
      </c>
      <c r="G102">
        <f t="shared" si="1"/>
        <v>22.209686647679749</v>
      </c>
    </row>
    <row r="103" spans="1:7" x14ac:dyDescent="0.3">
      <c r="A103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TSITOLOMINA</v>
      </c>
      <c r="B103" s="19" t="s">
        <v>51</v>
      </c>
      <c r="C103" s="6">
        <v>14.5</v>
      </c>
      <c r="D103" s="6" t="str">
        <f>IF(E:E&gt;8,"Mesophanerophyte",IF(E:E&gt;2,"Microphanerophyte",IF(E:E&gt;0.5,"Nanophanerophyte"," ")))</f>
        <v>Microphanerophyte</v>
      </c>
      <c r="E103" s="6">
        <v>5</v>
      </c>
      <c r="F103" s="6" t="str">
        <f>IF(C103:C220&gt;=6,"adulte",IF(C103:C220&gt;=2.5,"jeune plant",IF(C103:C220&lt;2.5,"Rég"," ")))</f>
        <v>adulte</v>
      </c>
      <c r="G103">
        <f>0.464*0.741*(((C103^2)*E103)^0.94275)</f>
        <v>242.68868492634667</v>
      </c>
    </row>
    <row r="104" spans="1:7" x14ac:dyDescent="0.3">
      <c r="A104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104" s="19" t="s">
        <v>4</v>
      </c>
      <c r="C104" s="6">
        <v>13.5</v>
      </c>
      <c r="D104" s="6" t="str">
        <f>IF(E:E&gt;8,"Mesophanerophyte",IF(E:E&gt;2,"Microphanerophyte",IF(E:E&gt;0.5,"Nanophanerophyte"," ")))</f>
        <v>Microphanerophyte</v>
      </c>
      <c r="E104" s="6">
        <v>6</v>
      </c>
      <c r="F104" s="6" t="str">
        <f>IF(C104:C221&gt;=6,"adulte",IF(C104:C221&gt;=2.5,"jeune plant",IF(C104:C221&lt;2.5,"Rég"," ")))</f>
        <v>adulte</v>
      </c>
      <c r="G104">
        <f t="shared" si="1"/>
        <v>31.05388362114731</v>
      </c>
    </row>
    <row r="105" spans="1:7" x14ac:dyDescent="0.3">
      <c r="A105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105" s="19" t="s">
        <v>4</v>
      </c>
      <c r="C105" s="6">
        <v>9</v>
      </c>
      <c r="D105" s="6" t="str">
        <f>IF(E:E&gt;8,"Mesophanerophyte",IF(E:E&gt;2,"Microphanerophyte",IF(E:E&gt;0.5,"Nanophanerophyte"," ")))</f>
        <v>Microphanerophyte</v>
      </c>
      <c r="E105" s="6">
        <v>4</v>
      </c>
      <c r="F105" s="6" t="str">
        <f>IF(C105:C222&gt;=6,"adulte",IF(C105:C222&gt;=2.5,"jeune plant",IF(C105:C222&lt;2.5,"Rég"," ")))</f>
        <v>adulte</v>
      </c>
      <c r="G105">
        <f t="shared" si="1"/>
        <v>9.1185888727175666</v>
      </c>
    </row>
    <row r="106" spans="1:7" x14ac:dyDescent="0.3">
      <c r="A106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TSITOLOMINA</v>
      </c>
      <c r="B106" s="19" t="s">
        <v>51</v>
      </c>
      <c r="C106" s="6">
        <v>13</v>
      </c>
      <c r="D106" s="6" t="str">
        <f>IF(E:E&gt;8,"Mesophanerophyte",IF(E:E&gt;2,"Microphanerophyte",IF(E:E&gt;0.5,"Nanophanerophyte"," ")))</f>
        <v>Microphanerophyte</v>
      </c>
      <c r="E106" s="6">
        <v>4</v>
      </c>
      <c r="F106" s="6" t="str">
        <f>IF(C106:C223&gt;=6,"adulte",IF(C106:C223&gt;=2.5,"jeune plant",IF(C106:C223&lt;2.5,"Rég"," ")))</f>
        <v>adulte</v>
      </c>
      <c r="G106">
        <f>0.464*0.741*(((C106^2)*E106)^0.94275)</f>
        <v>160.0547016309074</v>
      </c>
    </row>
    <row r="107" spans="1:7" x14ac:dyDescent="0.3">
      <c r="A107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107" s="19" t="s">
        <v>4</v>
      </c>
      <c r="C107" s="6">
        <v>7.5</v>
      </c>
      <c r="D107" s="6" t="str">
        <f>IF(E:E&gt;8,"Mesophanerophyte",IF(E:E&gt;2,"Microphanerophyte",IF(E:E&gt;0.5,"Nanophanerophyte"," ")))</f>
        <v>Microphanerophyte</v>
      </c>
      <c r="E107" s="6">
        <v>4</v>
      </c>
      <c r="F107" s="6" t="str">
        <f>IF(C107:C224&gt;=6,"adulte",IF(C107:C224&gt;=2.5,"jeune plant",IF(C107:C224&lt;2.5,"Rég"," ")))</f>
        <v>adulte</v>
      </c>
      <c r="G107">
        <f t="shared" si="1"/>
        <v>6.3152664252634052</v>
      </c>
    </row>
    <row r="108" spans="1:7" x14ac:dyDescent="0.3">
      <c r="A108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108" s="19" t="s">
        <v>4</v>
      </c>
      <c r="C108" s="6">
        <v>13</v>
      </c>
      <c r="D108" s="6" t="str">
        <f>IF(E:E&gt;8,"Mesophanerophyte",IF(E:E&gt;2,"Microphanerophyte",IF(E:E&gt;0.5,"Nanophanerophyte"," ")))</f>
        <v>Microphanerophyte</v>
      </c>
      <c r="E108" s="6">
        <v>5</v>
      </c>
      <c r="F108" s="6" t="str">
        <f>IF(C108:C225&gt;=6,"adulte",IF(C108:C225&gt;=2.5,"jeune plant",IF(C108:C225&lt;2.5,"Rég"," ")))</f>
        <v>adulte</v>
      </c>
      <c r="G108">
        <f t="shared" si="1"/>
        <v>23.951030492723387</v>
      </c>
    </row>
    <row r="109" spans="1:7" x14ac:dyDescent="0.3">
      <c r="A109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109" s="19" t="s">
        <v>4</v>
      </c>
      <c r="C109" s="6">
        <v>17</v>
      </c>
      <c r="D109" s="6" t="str">
        <f>IF(E:E&gt;8,"Mesophanerophyte",IF(E:E&gt;2,"Microphanerophyte",IF(E:E&gt;0.5,"Nanophanerophyte"," ")))</f>
        <v>Microphanerophyte</v>
      </c>
      <c r="E109" s="6">
        <v>6</v>
      </c>
      <c r="F109" s="6" t="str">
        <f>IF(C109:C226&gt;=6,"adulte",IF(C109:C226&gt;=2.5,"jeune plant",IF(C109:C226&lt;2.5,"Rég"," ")))</f>
        <v>adulte</v>
      </c>
      <c r="G109">
        <f t="shared" si="1"/>
        <v>49.411715639366797</v>
      </c>
    </row>
    <row r="110" spans="1:7" x14ac:dyDescent="0.3">
      <c r="A110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110" s="19" t="s">
        <v>4</v>
      </c>
      <c r="C110" s="6">
        <v>11</v>
      </c>
      <c r="D110" s="6" t="str">
        <f>IF(E:E&gt;8,"Mesophanerophyte",IF(E:E&gt;2,"Microphanerophyte",IF(E:E&gt;0.5,"Nanophanerophyte"," ")))</f>
        <v>Microphanerophyte</v>
      </c>
      <c r="E110" s="6">
        <v>4.5</v>
      </c>
      <c r="F110" s="6" t="str">
        <f>IF(C110:C227&gt;=6,"adulte",IF(C110:C227&gt;=2.5,"jeune plant",IF(C110:C227&lt;2.5,"Rég"," ")))</f>
        <v>adulte</v>
      </c>
      <c r="G110">
        <f t="shared" si="1"/>
        <v>15.383356862878118</v>
      </c>
    </row>
    <row r="111" spans="1:7" x14ac:dyDescent="0.3">
      <c r="A111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111" s="19" t="s">
        <v>4</v>
      </c>
      <c r="C111" s="6">
        <v>11</v>
      </c>
      <c r="D111" s="6" t="str">
        <f>IF(E:E&gt;8,"Mesophanerophyte",IF(E:E&gt;2,"Microphanerophyte",IF(E:E&gt;0.5,"Nanophanerophyte"," ")))</f>
        <v>Microphanerophyte</v>
      </c>
      <c r="E111" s="6">
        <v>5</v>
      </c>
      <c r="F111" s="6" t="str">
        <f>IF(C111:C228&gt;=6,"adulte",IF(C111:C228&gt;=2.5,"jeune plant",IF(C111:C228&lt;2.5,"Rég"," ")))</f>
        <v>adulte</v>
      </c>
      <c r="G111">
        <f t="shared" si="1"/>
        <v>17.105968520673393</v>
      </c>
    </row>
    <row r="112" spans="1:7" x14ac:dyDescent="0.3">
      <c r="A112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112" s="19" t="s">
        <v>4</v>
      </c>
      <c r="C112" s="6">
        <v>10</v>
      </c>
      <c r="D112" s="6" t="str">
        <f>IF(E:E&gt;8,"Mesophanerophyte",IF(E:E&gt;2,"Microphanerophyte",IF(E:E&gt;0.5,"Nanophanerophyte"," ")))</f>
        <v>Microphanerophyte</v>
      </c>
      <c r="E112" s="6">
        <v>5</v>
      </c>
      <c r="F112" s="6" t="str">
        <f>IF(C112:C229&gt;=6,"adulte",IF(C112:C229&gt;=2.5,"jeune plant",IF(C112:C229&lt;2.5,"Rég"," ")))</f>
        <v>adulte</v>
      </c>
      <c r="G112">
        <f t="shared" si="1"/>
        <v>14.117209462977572</v>
      </c>
    </row>
    <row r="113" spans="1:8" x14ac:dyDescent="0.3">
      <c r="A113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TSITOLOMINA</v>
      </c>
      <c r="B113" s="19" t="s">
        <v>51</v>
      </c>
      <c r="C113" s="6">
        <v>21</v>
      </c>
      <c r="D113" s="6" t="str">
        <f>IF(E:E&gt;8,"Mesophanerophyte",IF(E:E&gt;2,"Microphanerophyte",IF(E:E&gt;0.5,"Nanophanerophyte"," ")))</f>
        <v>Microphanerophyte</v>
      </c>
      <c r="E113" s="6">
        <v>6</v>
      </c>
      <c r="F113" s="6" t="str">
        <f>IF(C113:C230&gt;=6,"adulte",IF(C113:C230&gt;=2.5,"jeune plant",IF(C113:C230&lt;2.5,"Rég"," ")))</f>
        <v>adulte</v>
      </c>
      <c r="G113">
        <f>0.464*0.741*(((C113^2)*E113)^0.94275)</f>
        <v>579.40569562564235</v>
      </c>
    </row>
    <row r="114" spans="1:8" x14ac:dyDescent="0.3">
      <c r="A114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114" s="19" t="s">
        <v>4</v>
      </c>
      <c r="C114" s="6">
        <v>12</v>
      </c>
      <c r="D114" s="6" t="str">
        <f>IF(E:E&gt;8,"Mesophanerophyte",IF(E:E&gt;2,"Microphanerophyte",IF(E:E&gt;0.5,"Nanophanerophyte"," ")))</f>
        <v>Microphanerophyte</v>
      </c>
      <c r="E114" s="6">
        <v>4.5</v>
      </c>
      <c r="F114" s="6" t="str">
        <f>IF(C114:C231&gt;=6,"adulte",IF(C114:C231&gt;=2.5,"jeune plant",IF(C114:C231&lt;2.5,"Rég"," ")))</f>
        <v>adulte</v>
      </c>
      <c r="G114">
        <f t="shared" si="1"/>
        <v>18.331088881303899</v>
      </c>
    </row>
    <row r="115" spans="1:8" x14ac:dyDescent="0.3">
      <c r="A115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115" s="19" t="s">
        <v>4</v>
      </c>
      <c r="C115" s="6">
        <v>35.5</v>
      </c>
      <c r="D115" s="6" t="str">
        <f>IF(E:E&gt;8,"Mesophanerophyte",IF(E:E&gt;2,"Microphanerophyte",IF(E:E&gt;0.5,"Nanophanerophyte"," ")))</f>
        <v>Microphanerophyte</v>
      </c>
      <c r="E115" s="6">
        <v>6</v>
      </c>
      <c r="F115" s="6" t="str">
        <f>IF(C115:C232&gt;=6,"adulte",IF(C115:C232&gt;=2.5,"jeune plant",IF(C115:C232&lt;2.5,"Rég"," ")))</f>
        <v>adulte</v>
      </c>
      <c r="G115">
        <f t="shared" si="1"/>
        <v>217.83513439220684</v>
      </c>
    </row>
    <row r="116" spans="1:8" x14ac:dyDescent="0.3">
      <c r="A116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TSITOLOMINA</v>
      </c>
      <c r="B116" s="19" t="s">
        <v>51</v>
      </c>
      <c r="C116" s="6">
        <v>12</v>
      </c>
      <c r="D116" s="6" t="str">
        <f>IF(E:E&gt;8,"Mesophanerophyte",IF(E:E&gt;2,"Microphanerophyte",IF(E:E&gt;0.5,"Nanophanerophyte"," ")))</f>
        <v>Microphanerophyte</v>
      </c>
      <c r="E116" s="6">
        <v>3</v>
      </c>
      <c r="F116" s="6" t="str">
        <f>IF(C116:C233&gt;=6,"adulte",IF(C116:C233&gt;=2.5,"jeune plant",IF(C116:C233&lt;2.5,"Rég"," ")))</f>
        <v>adulte</v>
      </c>
      <c r="G116">
        <f>0.464*0.741*(((C116^2)*E116)^0.94275)</f>
        <v>104.93937924150593</v>
      </c>
    </row>
    <row r="117" spans="1:8" x14ac:dyDescent="0.3">
      <c r="A117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117" s="19" t="s">
        <v>4</v>
      </c>
      <c r="C117" s="6">
        <v>11</v>
      </c>
      <c r="D117" s="6" t="str">
        <f>IF(E:E&gt;8,"Mesophanerophyte",IF(E:E&gt;2,"Microphanerophyte",IF(E:E&gt;0.5,"Nanophanerophyte"," ")))</f>
        <v>Microphanerophyte</v>
      </c>
      <c r="E117" s="6">
        <v>5</v>
      </c>
      <c r="F117" s="6" t="str">
        <f t="shared" ref="F117:F122" si="2">IF(C117:C235&gt;=6,"adulte",IF(C117:C235&gt;=2.5,"jeune plant",IF(C117:C235&lt;2.5,"Rég"," ")))</f>
        <v>adulte</v>
      </c>
      <c r="G117">
        <f t="shared" si="1"/>
        <v>17.105968520673393</v>
      </c>
    </row>
    <row r="118" spans="1:8" x14ac:dyDescent="0.3">
      <c r="A118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TSITOLOMINA</v>
      </c>
      <c r="B118" s="19" t="s">
        <v>51</v>
      </c>
      <c r="C118" s="6">
        <v>11</v>
      </c>
      <c r="D118" s="6" t="str">
        <f>IF(E:E&gt;8,"Mesophanerophyte",IF(E:E&gt;2,"Microphanerophyte",IF(E:E&gt;0.5,"Nanophanerophyte"," ")))</f>
        <v>Microphanerophyte</v>
      </c>
      <c r="E118" s="6">
        <v>3</v>
      </c>
      <c r="F118" s="6" t="str">
        <f t="shared" si="2"/>
        <v>adulte</v>
      </c>
      <c r="G118">
        <f>0.464*0.741*(((C118^2)*E118)^0.94275)</f>
        <v>89.061121420985543</v>
      </c>
    </row>
    <row r="119" spans="1:8" x14ac:dyDescent="0.3">
      <c r="A119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119" s="19" t="s">
        <v>4</v>
      </c>
      <c r="C119" s="6">
        <v>13</v>
      </c>
      <c r="D119" s="6" t="str">
        <f>IF(E:E&gt;8,"Mesophanerophyte",IF(E:E&gt;2,"Microphanerophyte",IF(E:E&gt;0.5,"Nanophanerophyte"," ")))</f>
        <v>Microphanerophyte</v>
      </c>
      <c r="E119" s="6">
        <v>6</v>
      </c>
      <c r="F119" s="6" t="str">
        <f t="shared" si="2"/>
        <v>adulte</v>
      </c>
      <c r="G119">
        <f t="shared" si="1"/>
        <v>28.780092321723483</v>
      </c>
    </row>
    <row r="120" spans="1:8" x14ac:dyDescent="0.3">
      <c r="A120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120" s="19" t="s">
        <v>4</v>
      </c>
      <c r="C120" s="6">
        <v>19</v>
      </c>
      <c r="D120" s="6" t="str">
        <f>IF(E:E&gt;8,"Mesophanerophyte",IF(E:E&gt;2,"Microphanerophyte",IF(E:E&gt;0.5,"Nanophanerophyte"," ")))</f>
        <v>Microphanerophyte</v>
      </c>
      <c r="E120" s="6">
        <v>7</v>
      </c>
      <c r="F120" s="6" t="str">
        <f t="shared" si="2"/>
        <v>adulte</v>
      </c>
      <c r="G120">
        <f t="shared" si="1"/>
        <v>72.210114438665158</v>
      </c>
    </row>
    <row r="121" spans="1:8" x14ac:dyDescent="0.3">
      <c r="A121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121" s="19" t="s">
        <v>4</v>
      </c>
      <c r="C121" s="6">
        <v>22</v>
      </c>
      <c r="D121" s="6" t="str">
        <f>IF(E:E&gt;8,"Mesophanerophyte",IF(E:E&gt;2,"Microphanerophyte",IF(E:E&gt;0.5,"Nanophanerophyte"," ")))</f>
        <v>Microphanerophyte</v>
      </c>
      <c r="E121" s="6">
        <v>5.5</v>
      </c>
      <c r="F121" s="6" t="str">
        <f t="shared" si="2"/>
        <v>adulte</v>
      </c>
      <c r="G121">
        <f t="shared" si="1"/>
        <v>76.097139044686614</v>
      </c>
    </row>
    <row r="122" spans="1:8" x14ac:dyDescent="0.3">
      <c r="A122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122" s="19" t="s">
        <v>4</v>
      </c>
      <c r="C122" s="6">
        <v>14</v>
      </c>
      <c r="D122" s="6" t="str">
        <f>IF(E:E&gt;8,"Mesophanerophyte",IF(E:E&gt;2,"Microphanerophyte",IF(E:E&gt;0.5,"Nanophanerophyte"," ")))</f>
        <v>Microphanerophyte</v>
      </c>
      <c r="E122" s="6">
        <v>6</v>
      </c>
      <c r="F122" s="8" t="str">
        <f t="shared" si="2"/>
        <v>adulte</v>
      </c>
      <c r="G122">
        <f t="shared" si="1"/>
        <v>33.414773874405292</v>
      </c>
    </row>
    <row r="123" spans="1:8" x14ac:dyDescent="0.3">
      <c r="A123" s="9"/>
      <c r="B123" s="9"/>
      <c r="C123" s="10"/>
      <c r="D123" s="9"/>
      <c r="E123" s="10"/>
      <c r="F123" s="6" t="s">
        <v>40</v>
      </c>
      <c r="G123" s="5"/>
      <c r="H123" s="5"/>
    </row>
    <row r="124" spans="1:8" x14ac:dyDescent="0.3">
      <c r="A124" s="6" t="s">
        <v>23</v>
      </c>
      <c r="B124" s="6" t="s">
        <v>24</v>
      </c>
      <c r="C124" s="6" t="s">
        <v>22</v>
      </c>
      <c r="D124" s="5"/>
      <c r="E124" s="1"/>
      <c r="F124" s="3" t="s">
        <v>70</v>
      </c>
      <c r="G124" s="31">
        <f>SUM(G6:G122)</f>
        <v>4871.8612733180689</v>
      </c>
      <c r="H124" s="31" t="s">
        <v>71</v>
      </c>
    </row>
    <row r="125" spans="1:8" x14ac:dyDescent="0.3">
      <c r="A125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VAVY</v>
      </c>
      <c r="B125" s="19" t="s">
        <v>19</v>
      </c>
      <c r="C125" s="6">
        <v>41</v>
      </c>
      <c r="D125" s="5" t="s">
        <v>17</v>
      </c>
      <c r="F125" s="31" t="s">
        <v>70</v>
      </c>
      <c r="G125" s="31">
        <f>G124*0.55*0.001</f>
        <v>2.6795237003249381</v>
      </c>
      <c r="H125" s="31" t="s">
        <v>72</v>
      </c>
    </row>
    <row r="126" spans="1:8" x14ac:dyDescent="0.3">
      <c r="A126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TSITOLOMINA</v>
      </c>
      <c r="B126" s="19" t="s">
        <v>51</v>
      </c>
      <c r="C126" s="6">
        <v>26</v>
      </c>
      <c r="D126" s="5" t="s">
        <v>17</v>
      </c>
    </row>
    <row r="127" spans="1:8" x14ac:dyDescent="0.3">
      <c r="A127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HONKO LAHY</v>
      </c>
      <c r="B127" s="19" t="s">
        <v>4</v>
      </c>
      <c r="C127" s="6">
        <v>54</v>
      </c>
      <c r="D127" s="5" t="s">
        <v>17</v>
      </c>
    </row>
    <row r="128" spans="1:8" x14ac:dyDescent="0.3">
      <c r="A128" s="5" t="str">
        <f>IF(B:B="Rhizophora mucronata","HONKO LAHY",IF(B:B="Sonneratia alba","FARAFITRA",IF(B:B="Bruguiera gymnorhisa","TSITOLOMINA",IF(B:B="Avicennia marina","AFIAFY",IF(B:B="Ceriops tagal","HONKO VAVY",IF(B:B="Xylocarpus granatum","ANTALAOTRA",IF(B:B="Limnitzeria racemosa","LOVINJO"," ")))))))</f>
        <v>FARAFITRA</v>
      </c>
      <c r="B128" s="19" t="s">
        <v>13</v>
      </c>
      <c r="C128" s="6">
        <v>0</v>
      </c>
      <c r="D128" s="5" t="s">
        <v>17</v>
      </c>
    </row>
  </sheetData>
  <pageMargins left="0.7" right="0.7" top="0.75" bottom="0.75" header="0.3" footer="0.3"/>
  <ignoredErrors>
    <ignoredError sqref="F7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75519-0242-496E-9094-A8352F91B1C6}">
  <dimension ref="B1:H33"/>
  <sheetViews>
    <sheetView tabSelected="1" workbookViewId="0">
      <selection activeCell="H7" sqref="H7"/>
    </sheetView>
  </sheetViews>
  <sheetFormatPr defaultRowHeight="14.4" x14ac:dyDescent="0.3"/>
  <cols>
    <col min="2" max="2" width="14.109375" customWidth="1"/>
    <col min="4" max="4" width="15.6640625" customWidth="1"/>
  </cols>
  <sheetData>
    <row r="1" spans="2:8" ht="15" thickBot="1" x14ac:dyDescent="0.35"/>
    <row r="2" spans="2:8" ht="15" thickBot="1" x14ac:dyDescent="0.35">
      <c r="B2" s="32" t="s">
        <v>33</v>
      </c>
      <c r="C2" s="33"/>
      <c r="D2" s="33"/>
    </row>
    <row r="3" spans="2:8" ht="15" thickBot="1" x14ac:dyDescent="0.35">
      <c r="B3" s="34" t="s">
        <v>70</v>
      </c>
      <c r="C3" s="35">
        <v>2137.9650000000001</v>
      </c>
      <c r="D3" s="36" t="s">
        <v>71</v>
      </c>
    </row>
    <row r="4" spans="2:8" ht="15" thickBot="1" x14ac:dyDescent="0.35">
      <c r="B4" s="34" t="s">
        <v>70</v>
      </c>
      <c r="C4" s="35">
        <v>1.175881</v>
      </c>
      <c r="D4" s="36" t="s">
        <v>72</v>
      </c>
    </row>
    <row r="5" spans="2:8" ht="15" thickBot="1" x14ac:dyDescent="0.35">
      <c r="B5" s="34" t="s">
        <v>70</v>
      </c>
      <c r="C5" s="35">
        <v>117.5881</v>
      </c>
      <c r="D5" s="36" t="s">
        <v>74</v>
      </c>
      <c r="F5" t="s">
        <v>75</v>
      </c>
      <c r="G5">
        <f>AVERAGE(C5,C9,C13,C17,C21,C25,C29,C33)</f>
        <v>196.16974162500003</v>
      </c>
      <c r="H5" t="s">
        <v>74</v>
      </c>
    </row>
    <row r="6" spans="2:8" ht="15" thickBot="1" x14ac:dyDescent="0.35">
      <c r="B6" s="34" t="s">
        <v>34</v>
      </c>
      <c r="C6" s="35"/>
      <c r="D6" s="36"/>
      <c r="F6" t="s">
        <v>76</v>
      </c>
      <c r="G6">
        <f>_xlfn.STDEV.P(C5,C9,C13,C17,C21,C25,C29,C33)</f>
        <v>70.305539977170397</v>
      </c>
      <c r="H6" t="s">
        <v>74</v>
      </c>
    </row>
    <row r="7" spans="2:8" ht="15" thickBot="1" x14ac:dyDescent="0.35">
      <c r="B7" s="34" t="s">
        <v>70</v>
      </c>
      <c r="C7" s="35">
        <v>5528.0293700000002</v>
      </c>
      <c r="D7" s="36" t="s">
        <v>71</v>
      </c>
    </row>
    <row r="8" spans="2:8" ht="15" thickBot="1" x14ac:dyDescent="0.35">
      <c r="B8" s="34" t="s">
        <v>70</v>
      </c>
      <c r="C8" s="35">
        <v>3.0404161599999999</v>
      </c>
      <c r="D8" s="36" t="s">
        <v>72</v>
      </c>
    </row>
    <row r="9" spans="2:8" ht="15" thickBot="1" x14ac:dyDescent="0.35">
      <c r="B9" s="34" t="s">
        <v>70</v>
      </c>
      <c r="C9" s="35">
        <v>304.04161599999998</v>
      </c>
      <c r="D9" s="36" t="s">
        <v>74</v>
      </c>
    </row>
    <row r="10" spans="2:8" ht="15" thickBot="1" x14ac:dyDescent="0.35">
      <c r="B10" s="34" t="s">
        <v>35</v>
      </c>
      <c r="C10" s="35"/>
      <c r="D10" s="36"/>
    </row>
    <row r="11" spans="2:8" ht="15" thickBot="1" x14ac:dyDescent="0.35">
      <c r="B11" s="34" t="s">
        <v>70</v>
      </c>
      <c r="C11" s="35">
        <v>4097.1665599999997</v>
      </c>
      <c r="D11" s="36" t="s">
        <v>71</v>
      </c>
    </row>
    <row r="12" spans="2:8" ht="15" thickBot="1" x14ac:dyDescent="0.35">
      <c r="B12" s="34" t="s">
        <v>70</v>
      </c>
      <c r="C12" s="35">
        <v>2.2534416099999999</v>
      </c>
      <c r="D12" s="36" t="s">
        <v>72</v>
      </c>
    </row>
    <row r="13" spans="2:8" ht="15" thickBot="1" x14ac:dyDescent="0.35">
      <c r="B13" s="34"/>
      <c r="C13" s="35">
        <v>225.34416100000001</v>
      </c>
      <c r="D13" s="36" t="s">
        <v>74</v>
      </c>
    </row>
    <row r="14" spans="2:8" ht="15" thickBot="1" x14ac:dyDescent="0.35">
      <c r="B14" s="34" t="s">
        <v>36</v>
      </c>
      <c r="C14" s="35"/>
      <c r="D14" s="36"/>
    </row>
    <row r="15" spans="2:8" ht="15" thickBot="1" x14ac:dyDescent="0.35">
      <c r="B15" s="34" t="s">
        <v>70</v>
      </c>
      <c r="C15" s="35">
        <v>3963.9684299999999</v>
      </c>
      <c r="D15" s="36" t="s">
        <v>71</v>
      </c>
    </row>
    <row r="16" spans="2:8" ht="15" thickBot="1" x14ac:dyDescent="0.35">
      <c r="B16" s="34" t="s">
        <v>70</v>
      </c>
      <c r="C16" s="35">
        <v>2.18018263</v>
      </c>
      <c r="D16" s="36" t="s">
        <v>72</v>
      </c>
    </row>
    <row r="17" spans="2:4" ht="15" thickBot="1" x14ac:dyDescent="0.35">
      <c r="B17" s="34"/>
      <c r="C17" s="35">
        <v>218.01826299999999</v>
      </c>
      <c r="D17" s="36" t="s">
        <v>74</v>
      </c>
    </row>
    <row r="18" spans="2:4" ht="15" thickBot="1" x14ac:dyDescent="0.35">
      <c r="B18" s="34" t="s">
        <v>37</v>
      </c>
      <c r="C18" s="35"/>
      <c r="D18" s="36"/>
    </row>
    <row r="19" spans="2:4" ht="15" thickBot="1" x14ac:dyDescent="0.35">
      <c r="B19" s="34" t="s">
        <v>70</v>
      </c>
      <c r="C19" s="35">
        <v>3587.1812500000001</v>
      </c>
      <c r="D19" s="36" t="s">
        <v>71</v>
      </c>
    </row>
    <row r="20" spans="2:4" ht="15" thickBot="1" x14ac:dyDescent="0.35">
      <c r="B20" s="34" t="s">
        <v>70</v>
      </c>
      <c r="C20" s="35">
        <v>1.9729496900000001</v>
      </c>
      <c r="D20" s="36" t="s">
        <v>72</v>
      </c>
    </row>
    <row r="21" spans="2:4" ht="15" thickBot="1" x14ac:dyDescent="0.35">
      <c r="B21" s="34"/>
      <c r="C21" s="35">
        <v>197.29496900000001</v>
      </c>
      <c r="D21" s="36" t="s">
        <v>74</v>
      </c>
    </row>
    <row r="22" spans="2:4" ht="15" thickBot="1" x14ac:dyDescent="0.35">
      <c r="B22" s="34" t="s">
        <v>38</v>
      </c>
      <c r="C22" s="35"/>
      <c r="D22" s="36"/>
    </row>
    <row r="23" spans="2:4" ht="15" thickBot="1" x14ac:dyDescent="0.35">
      <c r="B23" s="34" t="s">
        <v>70</v>
      </c>
      <c r="C23" s="35">
        <v>2935.6613000000002</v>
      </c>
      <c r="D23" s="36" t="s">
        <v>71</v>
      </c>
    </row>
    <row r="24" spans="2:4" ht="15" thickBot="1" x14ac:dyDescent="0.35">
      <c r="B24" s="34" t="s">
        <v>70</v>
      </c>
      <c r="C24" s="35">
        <v>1.6146137199999999</v>
      </c>
      <c r="D24" s="36" t="s">
        <v>72</v>
      </c>
    </row>
    <row r="25" spans="2:4" ht="15" thickBot="1" x14ac:dyDescent="0.35">
      <c r="B25" s="34"/>
      <c r="C25" s="35">
        <v>161.46137200000001</v>
      </c>
      <c r="D25" s="36" t="s">
        <v>74</v>
      </c>
    </row>
    <row r="26" spans="2:4" ht="15" thickBot="1" x14ac:dyDescent="0.35">
      <c r="B26" s="34" t="s">
        <v>39</v>
      </c>
      <c r="C26" s="35"/>
      <c r="D26" s="36"/>
    </row>
    <row r="27" spans="2:4" ht="15" thickBot="1" x14ac:dyDescent="0.35">
      <c r="B27" s="34" t="s">
        <v>70</v>
      </c>
      <c r="C27" s="35">
        <v>1411.9900299999999</v>
      </c>
      <c r="D27" s="36" t="s">
        <v>71</v>
      </c>
    </row>
    <row r="28" spans="2:4" ht="15" thickBot="1" x14ac:dyDescent="0.35">
      <c r="B28" s="34" t="s">
        <v>70</v>
      </c>
      <c r="C28" s="35">
        <v>0.77659451999999995</v>
      </c>
      <c r="D28" s="36" t="s">
        <v>72</v>
      </c>
    </row>
    <row r="29" spans="2:4" ht="15" thickBot="1" x14ac:dyDescent="0.35">
      <c r="B29" s="34"/>
      <c r="C29" s="35">
        <v>77.659452000000002</v>
      </c>
      <c r="D29" s="36" t="s">
        <v>74</v>
      </c>
    </row>
    <row r="30" spans="2:4" ht="15" thickBot="1" x14ac:dyDescent="0.35">
      <c r="B30" s="34" t="s">
        <v>40</v>
      </c>
      <c r="C30" s="35"/>
      <c r="D30" s="36"/>
    </row>
    <row r="31" spans="2:4" ht="15" thickBot="1" x14ac:dyDescent="0.35">
      <c r="B31" s="34" t="s">
        <v>70</v>
      </c>
      <c r="C31" s="35">
        <v>4871.8999999999996</v>
      </c>
      <c r="D31" s="36" t="s">
        <v>71</v>
      </c>
    </row>
    <row r="32" spans="2:4" ht="15" thickBot="1" x14ac:dyDescent="0.35">
      <c r="B32" s="34" t="s">
        <v>70</v>
      </c>
      <c r="C32" s="35">
        <v>2.6795</v>
      </c>
      <c r="D32" s="36" t="s">
        <v>72</v>
      </c>
    </row>
    <row r="33" spans="2:4" ht="15" thickBot="1" x14ac:dyDescent="0.35">
      <c r="B33" s="34" t="s">
        <v>70</v>
      </c>
      <c r="C33" s="35">
        <v>267.95</v>
      </c>
      <c r="D33" s="36" t="s">
        <v>74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14</vt:i4>
      </vt:variant>
    </vt:vector>
  </HeadingPairs>
  <TitlesOfParts>
    <vt:vector size="14" baseType="lpstr">
      <vt:lpstr>AND 1</vt:lpstr>
      <vt:lpstr>AND 2</vt:lpstr>
      <vt:lpstr>AMB 1</vt:lpstr>
      <vt:lpstr>AMB 2</vt:lpstr>
      <vt:lpstr>AMB 3</vt:lpstr>
      <vt:lpstr>SAH 1</vt:lpstr>
      <vt:lpstr>SAH 2</vt:lpstr>
      <vt:lpstr>SAH 3</vt:lpstr>
      <vt:lpstr>carbon summary</vt:lpstr>
      <vt:lpstr>CRTQ DU SITE</vt:lpstr>
      <vt:lpstr>liste floristique</vt:lpstr>
      <vt:lpstr>ABONDANCE</vt:lpstr>
      <vt:lpstr>Jaccard</vt:lpstr>
      <vt:lpstr>regeneration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2023-05-26T11:36:32Z</dcterms:modified>
</cp:coreProperties>
</file>